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75" windowWidth="23580" windowHeight="11925" tabRatio="856"/>
  </bookViews>
  <sheets>
    <sheet name="マニュアル" sheetId="8" r:id="rId1"/>
    <sheet name="点数入力" sheetId="1" r:id="rId2"/>
    <sheet name="最終結果" sheetId="2" r:id="rId3"/>
    <sheet name="途中計算" sheetId="6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F66" i="2"/>
  <c r="F67" i="2"/>
  <c r="F68" i="2"/>
  <c r="E19" i="6" l="1"/>
  <c r="E23" i="6"/>
  <c r="E27" i="6"/>
  <c r="E31" i="6"/>
  <c r="E35" i="6"/>
  <c r="E39" i="6"/>
  <c r="E43" i="6"/>
  <c r="E47" i="6"/>
  <c r="E51" i="6"/>
  <c r="E55" i="6"/>
  <c r="E59" i="6"/>
  <c r="E63" i="6"/>
  <c r="E56" i="6" l="1"/>
  <c r="C55" i="6"/>
  <c r="E48" i="6"/>
  <c r="C47" i="6"/>
  <c r="E28" i="6"/>
  <c r="C27" i="6"/>
  <c r="E20" i="6"/>
  <c r="C19" i="6"/>
  <c r="E40" i="6"/>
  <c r="C39" i="6"/>
  <c r="E24" i="6"/>
  <c r="C23" i="6"/>
  <c r="E44" i="6"/>
  <c r="C43" i="6"/>
  <c r="E36" i="6"/>
  <c r="C35" i="6"/>
  <c r="E60" i="6"/>
  <c r="C59" i="6"/>
  <c r="E52" i="6"/>
  <c r="C51" i="6"/>
  <c r="E64" i="6"/>
  <c r="C63" i="6"/>
  <c r="E32" i="6"/>
  <c r="C31" i="6"/>
  <c r="D9" i="1"/>
  <c r="E33" i="6" l="1"/>
  <c r="C32" i="6"/>
  <c r="E37" i="6"/>
  <c r="C36" i="6"/>
  <c r="E49" i="6"/>
  <c r="C48" i="6"/>
  <c r="E45" i="6"/>
  <c r="C44" i="6"/>
  <c r="E53" i="6"/>
  <c r="C52" i="6"/>
  <c r="E21" i="6"/>
  <c r="C20" i="6"/>
  <c r="E65" i="6"/>
  <c r="C64" i="6"/>
  <c r="E29" i="6"/>
  <c r="C28" i="6"/>
  <c r="E25" i="6"/>
  <c r="C24" i="6"/>
  <c r="E61" i="6"/>
  <c r="C60" i="6"/>
  <c r="E41" i="6"/>
  <c r="C40" i="6"/>
  <c r="E57" i="6"/>
  <c r="C56" i="6"/>
  <c r="D7" i="1"/>
  <c r="E50" i="6" l="1"/>
  <c r="C50" i="6" s="1"/>
  <c r="C49" i="6"/>
  <c r="E30" i="6"/>
  <c r="C30" i="6" s="1"/>
  <c r="C29" i="6"/>
  <c r="E46" i="6"/>
  <c r="C46" i="6" s="1"/>
  <c r="C45" i="6"/>
  <c r="E58" i="6"/>
  <c r="C58" i="6" s="1"/>
  <c r="C57" i="6"/>
  <c r="E42" i="6"/>
  <c r="C42" i="6" s="1"/>
  <c r="C41" i="6"/>
  <c r="E66" i="6"/>
  <c r="C66" i="6" s="1"/>
  <c r="C65" i="6"/>
  <c r="E62" i="6"/>
  <c r="C62" i="6" s="1"/>
  <c r="C61" i="6"/>
  <c r="E22" i="6"/>
  <c r="C22" i="6" s="1"/>
  <c r="C21" i="6"/>
  <c r="E38" i="6"/>
  <c r="C38" i="6" s="1"/>
  <c r="C37" i="6"/>
  <c r="E26" i="6"/>
  <c r="C26" i="6" s="1"/>
  <c r="C25" i="6"/>
  <c r="E54" i="6"/>
  <c r="C54" i="6" s="1"/>
  <c r="C53" i="6"/>
  <c r="E34" i="6"/>
  <c r="C34" i="6" s="1"/>
  <c r="C33" i="6"/>
  <c r="D68" i="1"/>
  <c r="D66" i="6" s="1"/>
  <c r="D67" i="1"/>
  <c r="D65" i="6" s="1"/>
  <c r="D66" i="1"/>
  <c r="D64" i="6" s="1"/>
  <c r="D65" i="1"/>
  <c r="D63" i="6" s="1"/>
  <c r="D64" i="1"/>
  <c r="D62" i="6" s="1"/>
  <c r="D63" i="1"/>
  <c r="D61" i="6" s="1"/>
  <c r="D62" i="1"/>
  <c r="D60" i="6" s="1"/>
  <c r="D61" i="1"/>
  <c r="D59" i="6" s="1"/>
  <c r="D60" i="1"/>
  <c r="D58" i="6" s="1"/>
  <c r="D59" i="1"/>
  <c r="D57" i="6" s="1"/>
  <c r="D58" i="1"/>
  <c r="D56" i="6" s="1"/>
  <c r="D57" i="1"/>
  <c r="D55" i="6" s="1"/>
  <c r="D56" i="1"/>
  <c r="D54" i="6" s="1"/>
  <c r="D55" i="1"/>
  <c r="D53" i="6" s="1"/>
  <c r="D54" i="1"/>
  <c r="D52" i="6" s="1"/>
  <c r="D53" i="1"/>
  <c r="D51" i="6" s="1"/>
  <c r="D52" i="1"/>
  <c r="D50" i="6" s="1"/>
  <c r="D51" i="1"/>
  <c r="D49" i="6" s="1"/>
  <c r="D50" i="1"/>
  <c r="D48" i="6" s="1"/>
  <c r="D49" i="1"/>
  <c r="D47" i="6" s="1"/>
  <c r="D48" i="1"/>
  <c r="D46" i="6" s="1"/>
  <c r="D47" i="1"/>
  <c r="D45" i="6" s="1"/>
  <c r="D46" i="1"/>
  <c r="D44" i="6" s="1"/>
  <c r="D45" i="1"/>
  <c r="D43" i="6" s="1"/>
  <c r="D44" i="1"/>
  <c r="D42" i="6" s="1"/>
  <c r="D43" i="1"/>
  <c r="D41" i="6" s="1"/>
  <c r="D42" i="1"/>
  <c r="D40" i="6" s="1"/>
  <c r="D41" i="1"/>
  <c r="D39" i="6" s="1"/>
  <c r="D40" i="1"/>
  <c r="D38" i="6" s="1"/>
  <c r="D39" i="1"/>
  <c r="D37" i="6" s="1"/>
  <c r="D38" i="1"/>
  <c r="D36" i="6" s="1"/>
  <c r="D37" i="1"/>
  <c r="D35" i="6" s="1"/>
  <c r="D36" i="1"/>
  <c r="D34" i="6" s="1"/>
  <c r="D35" i="1"/>
  <c r="D33" i="6" s="1"/>
  <c r="D34" i="1"/>
  <c r="D32" i="6" s="1"/>
  <c r="D33" i="1"/>
  <c r="D31" i="6" s="1"/>
  <c r="D32" i="1"/>
  <c r="D30" i="6" s="1"/>
  <c r="D31" i="1"/>
  <c r="D29" i="6" s="1"/>
  <c r="D30" i="1"/>
  <c r="D28" i="6" s="1"/>
  <c r="D29" i="1"/>
  <c r="D27" i="6" s="1"/>
  <c r="D28" i="1"/>
  <c r="D26" i="6" s="1"/>
  <c r="D27" i="1"/>
  <c r="D25" i="6" s="1"/>
  <c r="D26" i="1"/>
  <c r="D24" i="6" s="1"/>
  <c r="D25" i="1"/>
  <c r="D23" i="6" s="1"/>
  <c r="D24" i="1"/>
  <c r="D22" i="6" s="1"/>
  <c r="D23" i="1"/>
  <c r="D21" i="6" s="1"/>
  <c r="D22" i="1"/>
  <c r="D20" i="6" s="1"/>
  <c r="D21" i="1"/>
  <c r="D19" i="6" s="1"/>
  <c r="D20" i="1"/>
  <c r="D18" i="6" s="1"/>
  <c r="D19" i="1"/>
  <c r="D17" i="6" s="1"/>
  <c r="D18" i="1"/>
  <c r="D16" i="6" s="1"/>
  <c r="D17" i="1"/>
  <c r="D15" i="6" s="1"/>
  <c r="D16" i="1"/>
  <c r="D14" i="6" s="1"/>
  <c r="D15" i="1"/>
  <c r="D13" i="6" s="1"/>
  <c r="D14" i="1"/>
  <c r="D12" i="6" s="1"/>
  <c r="D13" i="1"/>
  <c r="D11" i="6" s="1"/>
  <c r="D12" i="1"/>
  <c r="D10" i="6" s="1"/>
  <c r="D11" i="1"/>
  <c r="D9" i="6" s="1"/>
  <c r="D10" i="1"/>
  <c r="D8" i="6" s="1"/>
  <c r="D7" i="6"/>
  <c r="D8" i="1"/>
  <c r="D6" i="6" s="1"/>
  <c r="D5" i="6"/>
  <c r="D6" i="1"/>
  <c r="D4" i="6" s="1"/>
  <c r="D5" i="1"/>
  <c r="D3" i="6" s="1"/>
  <c r="E7" i="6" l="1"/>
  <c r="E15" i="6"/>
  <c r="E3" i="6"/>
  <c r="C3" i="6" s="1"/>
  <c r="E11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4" i="6"/>
  <c r="B5" i="6"/>
  <c r="B6" i="6"/>
  <c r="B7" i="6"/>
  <c r="B8" i="6"/>
  <c r="B9" i="6"/>
  <c r="B10" i="6"/>
  <c r="B11" i="6"/>
  <c r="B12" i="6"/>
  <c r="E12" i="6" l="1"/>
  <c r="C11" i="6"/>
  <c r="E16" i="6"/>
  <c r="C15" i="6"/>
  <c r="E8" i="6"/>
  <c r="C7" i="6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9" i="6" l="1"/>
  <c r="C8" i="6"/>
  <c r="E17" i="6"/>
  <c r="C16" i="6"/>
  <c r="E13" i="6"/>
  <c r="C12" i="6"/>
  <c r="P45" i="6"/>
  <c r="P62" i="6"/>
  <c r="M62" i="6"/>
  <c r="P31" i="6"/>
  <c r="P30" i="6"/>
  <c r="P48" i="6"/>
  <c r="P65" i="6"/>
  <c r="P66" i="6"/>
  <c r="M66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J50" i="6"/>
  <c r="F49" i="6"/>
  <c r="F48" i="6"/>
  <c r="F47" i="6"/>
  <c r="F46" i="6"/>
  <c r="F45" i="6"/>
  <c r="F44" i="6"/>
  <c r="F43" i="6"/>
  <c r="F42" i="6"/>
  <c r="F41" i="6"/>
  <c r="F40" i="6"/>
  <c r="F39" i="6"/>
  <c r="J39" i="6"/>
  <c r="F38" i="6"/>
  <c r="F37" i="6"/>
  <c r="F36" i="6"/>
  <c r="F35" i="6"/>
  <c r="F34" i="6"/>
  <c r="F33" i="6"/>
  <c r="F32" i="6"/>
  <c r="F31" i="6"/>
  <c r="J31" i="6"/>
  <c r="F30" i="6"/>
  <c r="F29" i="6"/>
  <c r="F28" i="6"/>
  <c r="F27" i="6"/>
  <c r="F26" i="6"/>
  <c r="J26" i="6"/>
  <c r="F25" i="6"/>
  <c r="F24" i="6"/>
  <c r="F23" i="6"/>
  <c r="F22" i="6"/>
  <c r="J22" i="6"/>
  <c r="F21" i="6"/>
  <c r="F20" i="6"/>
  <c r="F19" i="6"/>
  <c r="J18" i="6"/>
  <c r="J13" i="6"/>
  <c r="E10" i="6" l="1"/>
  <c r="C10" i="6" s="1"/>
  <c r="C9" i="6"/>
  <c r="E14" i="6"/>
  <c r="C14" i="6" s="1"/>
  <c r="C13" i="6"/>
  <c r="E18" i="6"/>
  <c r="C18" i="6" s="1"/>
  <c r="C17" i="6"/>
  <c r="L53" i="6"/>
  <c r="O53" i="6"/>
  <c r="J56" i="6"/>
  <c r="O56" i="6"/>
  <c r="L56" i="6"/>
  <c r="J60" i="6"/>
  <c r="O60" i="6"/>
  <c r="L60" i="6"/>
  <c r="J12" i="6"/>
  <c r="O12" i="6"/>
  <c r="L12" i="6"/>
  <c r="J29" i="6"/>
  <c r="L29" i="6"/>
  <c r="O29" i="6"/>
  <c r="O50" i="6"/>
  <c r="L50" i="6"/>
  <c r="J64" i="6"/>
  <c r="O64" i="6"/>
  <c r="L64" i="6"/>
  <c r="J6" i="6"/>
  <c r="O6" i="6"/>
  <c r="L6" i="6"/>
  <c r="L13" i="6"/>
  <c r="O13" i="6"/>
  <c r="J19" i="6"/>
  <c r="L19" i="6"/>
  <c r="O19" i="6"/>
  <c r="O26" i="6"/>
  <c r="L26" i="6"/>
  <c r="J33" i="6"/>
  <c r="L33" i="6"/>
  <c r="O33" i="6"/>
  <c r="J40" i="6"/>
  <c r="O40" i="6"/>
  <c r="L40" i="6"/>
  <c r="J43" i="6"/>
  <c r="L43" i="6"/>
  <c r="O43" i="6"/>
  <c r="J47" i="6"/>
  <c r="L47" i="6"/>
  <c r="O47" i="6"/>
  <c r="J53" i="6"/>
  <c r="J57" i="6"/>
  <c r="L57" i="6"/>
  <c r="O57" i="6"/>
  <c r="J11" i="6"/>
  <c r="L11" i="6"/>
  <c r="O11" i="6"/>
  <c r="O22" i="6"/>
  <c r="L22" i="6"/>
  <c r="J32" i="6"/>
  <c r="O32" i="6"/>
  <c r="L32" i="6"/>
  <c r="J7" i="6"/>
  <c r="L7" i="6"/>
  <c r="O7" i="6"/>
  <c r="J30" i="6"/>
  <c r="O30" i="6"/>
  <c r="L30" i="6"/>
  <c r="J37" i="6"/>
  <c r="L37" i="6"/>
  <c r="O37" i="6"/>
  <c r="O54" i="6"/>
  <c r="L54" i="6"/>
  <c r="J61" i="6"/>
  <c r="L61" i="6"/>
  <c r="O61" i="6"/>
  <c r="J65" i="6"/>
  <c r="L65" i="6"/>
  <c r="O65" i="6"/>
  <c r="J8" i="6"/>
  <c r="O8" i="6"/>
  <c r="L8" i="6"/>
  <c r="J14" i="6"/>
  <c r="O14" i="6"/>
  <c r="L14" i="6"/>
  <c r="J20" i="6"/>
  <c r="O20" i="6"/>
  <c r="L20" i="6"/>
  <c r="J34" i="6"/>
  <c r="O34" i="6"/>
  <c r="L34" i="6"/>
  <c r="J41" i="6"/>
  <c r="L41" i="6"/>
  <c r="O41" i="6"/>
  <c r="J44" i="6"/>
  <c r="O44" i="6"/>
  <c r="L44" i="6"/>
  <c r="J48" i="6"/>
  <c r="O48" i="6"/>
  <c r="L48" i="6"/>
  <c r="J51" i="6"/>
  <c r="L51" i="6"/>
  <c r="O51" i="6"/>
  <c r="J58" i="6"/>
  <c r="O58" i="6"/>
  <c r="L58" i="6"/>
  <c r="J9" i="6"/>
  <c r="L9" i="6"/>
  <c r="O9" i="6"/>
  <c r="J15" i="6"/>
  <c r="L15" i="6"/>
  <c r="O15" i="6"/>
  <c r="J24" i="6"/>
  <c r="O24" i="6"/>
  <c r="L24" i="6"/>
  <c r="J27" i="6"/>
  <c r="L27" i="6"/>
  <c r="O27" i="6"/>
  <c r="L31" i="6"/>
  <c r="O31" i="6"/>
  <c r="J38" i="6"/>
  <c r="O38" i="6"/>
  <c r="L38" i="6"/>
  <c r="J54" i="6"/>
  <c r="J62" i="6"/>
  <c r="O62" i="6"/>
  <c r="L62" i="6"/>
  <c r="J66" i="6"/>
  <c r="O66" i="6"/>
  <c r="L66" i="6"/>
  <c r="J4" i="6"/>
  <c r="L4" i="6"/>
  <c r="O4" i="6"/>
  <c r="J46" i="6"/>
  <c r="O46" i="6"/>
  <c r="L46" i="6"/>
  <c r="O18" i="6"/>
  <c r="L18" i="6"/>
  <c r="J36" i="6"/>
  <c r="O36" i="6"/>
  <c r="L36" i="6"/>
  <c r="J23" i="6"/>
  <c r="L23" i="6"/>
  <c r="O23" i="6"/>
  <c r="O10" i="6"/>
  <c r="L10" i="6"/>
  <c r="J16" i="6"/>
  <c r="O16" i="6"/>
  <c r="L16" i="6"/>
  <c r="J21" i="6"/>
  <c r="L21" i="6"/>
  <c r="O21" i="6"/>
  <c r="J35" i="6"/>
  <c r="L35" i="6"/>
  <c r="O35" i="6"/>
  <c r="J45" i="6"/>
  <c r="L45" i="6"/>
  <c r="O45" i="6"/>
  <c r="J52" i="6"/>
  <c r="O52" i="6"/>
  <c r="L52" i="6"/>
  <c r="J55" i="6"/>
  <c r="L55" i="6"/>
  <c r="O55" i="6"/>
  <c r="J59" i="6"/>
  <c r="L59" i="6"/>
  <c r="O59" i="6"/>
  <c r="J10" i="6"/>
  <c r="J17" i="6"/>
  <c r="L17" i="6"/>
  <c r="O17" i="6"/>
  <c r="J25" i="6"/>
  <c r="L25" i="6"/>
  <c r="O25" i="6"/>
  <c r="J28" i="6"/>
  <c r="O28" i="6"/>
  <c r="L28" i="6"/>
  <c r="L39" i="6"/>
  <c r="O39" i="6"/>
  <c r="J42" i="6"/>
  <c r="O42" i="6"/>
  <c r="L42" i="6"/>
  <c r="J49" i="6"/>
  <c r="L49" i="6"/>
  <c r="O49" i="6"/>
  <c r="J63" i="6"/>
  <c r="L63" i="6"/>
  <c r="O63" i="6"/>
  <c r="J5" i="6"/>
  <c r="L5" i="6"/>
  <c r="O5" i="6"/>
  <c r="J3" i="6"/>
  <c r="O3" i="6"/>
  <c r="L3" i="6"/>
  <c r="E16" i="1"/>
  <c r="E12" i="1"/>
  <c r="F4" i="6"/>
  <c r="F5" i="6"/>
  <c r="F6" i="6"/>
  <c r="M30" i="6" l="1"/>
  <c r="M43" i="6"/>
  <c r="P43" i="6"/>
  <c r="P51" i="6"/>
  <c r="P58" i="6"/>
  <c r="M58" i="6"/>
  <c r="P26" i="6"/>
  <c r="M26" i="6"/>
  <c r="P38" i="6"/>
  <c r="M38" i="6"/>
  <c r="P46" i="6"/>
  <c r="M46" i="6"/>
  <c r="M42" i="6"/>
  <c r="P42" i="6"/>
  <c r="P34" i="6"/>
  <c r="M34" i="6"/>
  <c r="P54" i="6"/>
  <c r="M54" i="6"/>
  <c r="P22" i="6"/>
  <c r="M22" i="6"/>
  <c r="P50" i="6"/>
  <c r="M50" i="6"/>
  <c r="F18" i="6"/>
  <c r="E20" i="1"/>
  <c r="E19" i="1"/>
  <c r="E18" i="1"/>
  <c r="E17" i="1"/>
  <c r="E11" i="1"/>
  <c r="E15" i="1"/>
  <c r="E14" i="1"/>
  <c r="F8" i="6"/>
  <c r="E10" i="1"/>
  <c r="E9" i="1"/>
  <c r="F11" i="6"/>
  <c r="E13" i="1"/>
  <c r="F3" i="6"/>
  <c r="E8" i="1"/>
  <c r="E7" i="1"/>
  <c r="E6" i="1"/>
  <c r="E5" i="1"/>
  <c r="F14" i="6"/>
  <c r="F12" i="6"/>
  <c r="F17" i="6"/>
  <c r="F16" i="6"/>
  <c r="F15" i="6"/>
  <c r="F9" i="6"/>
  <c r="F10" i="6"/>
  <c r="F13" i="6"/>
  <c r="F7" i="6"/>
  <c r="M65" i="6" l="1"/>
  <c r="M31" i="6"/>
  <c r="M45" i="6"/>
  <c r="M51" i="6"/>
  <c r="M48" i="6"/>
  <c r="M56" i="6"/>
  <c r="P56" i="6"/>
  <c r="P41" i="6"/>
  <c r="M41" i="6"/>
  <c r="M19" i="6"/>
  <c r="P19" i="6"/>
  <c r="P47" i="6"/>
  <c r="M47" i="6"/>
  <c r="M53" i="6"/>
  <c r="P53" i="6"/>
  <c r="M36" i="6"/>
  <c r="P36" i="6"/>
  <c r="M59" i="6"/>
  <c r="P59" i="6"/>
  <c r="E4" i="6"/>
  <c r="M29" i="6"/>
  <c r="P29" i="6"/>
  <c r="M25" i="6"/>
  <c r="P25" i="6"/>
  <c r="M39" i="6"/>
  <c r="P39" i="6"/>
  <c r="M33" i="6"/>
  <c r="P33" i="6"/>
  <c r="M21" i="6"/>
  <c r="P21" i="6"/>
  <c r="M61" i="6"/>
  <c r="P61" i="6"/>
  <c r="M63" i="6"/>
  <c r="P63" i="6"/>
  <c r="P23" i="6"/>
  <c r="M23" i="6"/>
  <c r="M28" i="6"/>
  <c r="P28" i="6"/>
  <c r="P64" i="6"/>
  <c r="M64" i="6"/>
  <c r="M55" i="6"/>
  <c r="P55" i="6"/>
  <c r="M44" i="6"/>
  <c r="P44" i="6"/>
  <c r="M32" i="6"/>
  <c r="P32" i="6"/>
  <c r="P60" i="6"/>
  <c r="M60" i="6"/>
  <c r="M57" i="6"/>
  <c r="P57" i="6"/>
  <c r="M35" i="6"/>
  <c r="P35" i="6"/>
  <c r="M49" i="6"/>
  <c r="P49" i="6"/>
  <c r="M37" i="6"/>
  <c r="P37" i="6"/>
  <c r="M20" i="6"/>
  <c r="P20" i="6"/>
  <c r="M27" i="6"/>
  <c r="P27" i="6"/>
  <c r="M24" i="6"/>
  <c r="P24" i="6"/>
  <c r="M40" i="6"/>
  <c r="P40" i="6"/>
  <c r="M52" i="6"/>
  <c r="P52" i="6"/>
  <c r="E5" i="6" l="1"/>
  <c r="C4" i="6"/>
  <c r="M4" i="6"/>
  <c r="P11" i="6"/>
  <c r="P18" i="6"/>
  <c r="E6" i="6" l="1"/>
  <c r="C6" i="6" s="1"/>
  <c r="C5" i="6"/>
  <c r="M5" i="6" s="1"/>
  <c r="P4" i="6"/>
  <c r="M3" i="6"/>
  <c r="P5" i="6"/>
  <c r="P3" i="6"/>
  <c r="M11" i="6"/>
  <c r="M18" i="6"/>
  <c r="M8" i="6"/>
  <c r="P8" i="6"/>
  <c r="M17" i="6"/>
  <c r="P17" i="6"/>
  <c r="M7" i="6"/>
  <c r="P7" i="6"/>
  <c r="P10" i="6"/>
  <c r="M10" i="6"/>
  <c r="P12" i="6"/>
  <c r="M12" i="6"/>
  <c r="M9" i="6"/>
  <c r="P9" i="6"/>
  <c r="P16" i="6"/>
  <c r="M16" i="6"/>
  <c r="M15" i="6"/>
  <c r="P15" i="6"/>
  <c r="P6" i="6" l="1"/>
  <c r="M6" i="6"/>
  <c r="H49" i="6"/>
  <c r="H53" i="6"/>
  <c r="H14" i="6"/>
  <c r="H56" i="6"/>
  <c r="H36" i="6"/>
  <c r="H60" i="6"/>
  <c r="H40" i="6"/>
  <c r="H31" i="6"/>
  <c r="H62" i="6"/>
  <c r="H34" i="6"/>
  <c r="H6" i="6"/>
  <c r="H63" i="6"/>
  <c r="H48" i="6"/>
  <c r="H28" i="6"/>
  <c r="H35" i="6"/>
  <c r="H52" i="6"/>
  <c r="H22" i="6"/>
  <c r="H3" i="6"/>
  <c r="H15" i="6"/>
  <c r="H32" i="6"/>
  <c r="H24" i="6"/>
  <c r="H38" i="6"/>
  <c r="H8" i="6"/>
  <c r="H9" i="6"/>
  <c r="H25" i="6"/>
  <c r="H47" i="6"/>
  <c r="H39" i="6"/>
  <c r="H41" i="6"/>
  <c r="H23" i="6"/>
  <c r="H55" i="6"/>
  <c r="H50" i="6"/>
  <c r="H5" i="6"/>
  <c r="H17" i="6"/>
  <c r="H43" i="6"/>
  <c r="H20" i="6"/>
  <c r="H13" i="6"/>
  <c r="H27" i="6"/>
  <c r="H57" i="6"/>
  <c r="H65" i="6"/>
  <c r="H64" i="6"/>
  <c r="H26" i="6"/>
  <c r="H16" i="6"/>
  <c r="H51" i="6"/>
  <c r="H61" i="6"/>
  <c r="H21" i="6"/>
  <c r="H59" i="6"/>
  <c r="H66" i="6"/>
  <c r="H30" i="6"/>
  <c r="H7" i="6"/>
  <c r="H18" i="6"/>
  <c r="H19" i="6"/>
  <c r="H45" i="6"/>
  <c r="H44" i="6"/>
  <c r="H46" i="6"/>
  <c r="H58" i="6"/>
  <c r="H12" i="6"/>
  <c r="H11" i="6"/>
  <c r="H37" i="6"/>
  <c r="H29" i="6"/>
  <c r="H33" i="6"/>
  <c r="H42" i="6"/>
  <c r="H54" i="6"/>
  <c r="H10" i="6"/>
  <c r="H4" i="6"/>
  <c r="M13" i="6"/>
  <c r="P13" i="6"/>
  <c r="M14" i="6"/>
  <c r="P14" i="6"/>
  <c r="I12" i="6" l="1"/>
  <c r="I18" i="6"/>
  <c r="I13" i="6"/>
  <c r="I4" i="6"/>
  <c r="I3" i="6"/>
  <c r="I5" i="6"/>
  <c r="I14" i="6"/>
  <c r="I9" i="6"/>
  <c r="I17" i="6"/>
  <c r="I15" i="6"/>
  <c r="I11" i="6"/>
  <c r="I6" i="6"/>
  <c r="I8" i="6"/>
  <c r="I7" i="6"/>
  <c r="I10" i="6"/>
  <c r="I16" i="6"/>
  <c r="I61" i="6"/>
  <c r="I49" i="6"/>
  <c r="I63" i="6"/>
  <c r="I40" i="6"/>
  <c r="I26" i="6"/>
  <c r="I23" i="6"/>
  <c r="I38" i="6"/>
  <c r="I59" i="6"/>
  <c r="I58" i="6"/>
  <c r="I51" i="6"/>
  <c r="I25" i="6"/>
  <c r="I65" i="6"/>
  <c r="I60" i="6"/>
  <c r="I20" i="6"/>
  <c r="I27" i="6"/>
  <c r="I50" i="6"/>
  <c r="I54" i="6"/>
  <c r="I32" i="6"/>
  <c r="I42" i="6"/>
  <c r="I34" i="6"/>
  <c r="I47" i="6"/>
  <c r="I22" i="6"/>
  <c r="I19" i="6"/>
  <c r="I21" i="6"/>
  <c r="I56" i="6"/>
  <c r="I57" i="6"/>
  <c r="I44" i="6"/>
  <c r="I52" i="6"/>
  <c r="I28" i="6"/>
  <c r="I46" i="6"/>
  <c r="I41" i="6"/>
  <c r="I33" i="6"/>
  <c r="I45" i="6"/>
  <c r="I53" i="6"/>
  <c r="I37" i="6"/>
  <c r="I24" i="6"/>
  <c r="I35" i="6"/>
  <c r="I48" i="6"/>
  <c r="I64" i="6"/>
  <c r="I30" i="6"/>
  <c r="I39" i="6"/>
  <c r="I29" i="6"/>
  <c r="I66" i="6"/>
  <c r="I62" i="6"/>
  <c r="I36" i="6"/>
  <c r="I43" i="6"/>
  <c r="I55" i="6"/>
  <c r="I31" i="6"/>
  <c r="B3" i="2" l="1"/>
  <c r="B7" i="2"/>
  <c r="B10" i="2"/>
  <c r="B17" i="2"/>
  <c r="B26" i="2"/>
  <c r="B33" i="2"/>
  <c r="B42" i="2"/>
  <c r="B46" i="2"/>
  <c r="B53" i="2"/>
  <c r="B57" i="2"/>
  <c r="B60" i="2"/>
  <c r="B14" i="2"/>
  <c r="B24" i="2"/>
  <c r="B30" i="2"/>
  <c r="B40" i="2"/>
  <c r="B54" i="2"/>
  <c r="B61" i="2"/>
  <c r="B20" i="2"/>
  <c r="B36" i="2"/>
  <c r="B65" i="2"/>
  <c r="B4" i="2"/>
  <c r="B8" i="2"/>
  <c r="B47" i="2"/>
  <c r="B62" i="2"/>
  <c r="B44" i="2"/>
  <c r="B11" i="2"/>
  <c r="B15" i="2"/>
  <c r="B21" i="2"/>
  <c r="B27" i="2"/>
  <c r="B31" i="2"/>
  <c r="B37" i="2"/>
  <c r="B43" i="2"/>
  <c r="B50" i="2"/>
  <c r="B55" i="2"/>
  <c r="B52" i="2"/>
  <c r="B5" i="2"/>
  <c r="B18" i="2"/>
  <c r="B25" i="2"/>
  <c r="B34" i="2"/>
  <c r="B41" i="2"/>
  <c r="B48" i="2"/>
  <c r="B58" i="2"/>
  <c r="B63" i="2"/>
  <c r="B9" i="2"/>
  <c r="B16" i="2"/>
  <c r="B22" i="2"/>
  <c r="B28" i="2"/>
  <c r="B38" i="2"/>
  <c r="B59" i="2"/>
  <c r="B12" i="2"/>
  <c r="B32" i="2"/>
  <c r="B56" i="2"/>
  <c r="B6" i="2"/>
  <c r="B51" i="2"/>
  <c r="B64" i="2"/>
  <c r="B13" i="2"/>
  <c r="B19" i="2"/>
  <c r="B23" i="2"/>
  <c r="B29" i="2"/>
  <c r="B35" i="2"/>
  <c r="B39" i="2"/>
  <c r="B45" i="2"/>
  <c r="B49" i="2"/>
  <c r="B2" i="2"/>
  <c r="J2" i="2" s="1"/>
  <c r="K13" i="2" l="1"/>
  <c r="C13" i="2" s="1"/>
  <c r="J13" i="2"/>
  <c r="K54" i="2"/>
  <c r="J54" i="2"/>
  <c r="J34" i="2"/>
  <c r="K34" i="2"/>
  <c r="J40" i="2"/>
  <c r="K40" i="2"/>
  <c r="J25" i="2"/>
  <c r="K25" i="2"/>
  <c r="J33" i="2"/>
  <c r="K33" i="2"/>
  <c r="K39" i="2"/>
  <c r="J39" i="2"/>
  <c r="K6" i="2"/>
  <c r="J6" i="2"/>
  <c r="J16" i="2"/>
  <c r="K16" i="2"/>
  <c r="J18" i="2"/>
  <c r="K18" i="2"/>
  <c r="K27" i="2"/>
  <c r="J27" i="2"/>
  <c r="K4" i="2"/>
  <c r="J4" i="2"/>
  <c r="J24" i="2"/>
  <c r="K24" i="2"/>
  <c r="J26" i="2"/>
  <c r="K26" i="2"/>
  <c r="K62" i="2"/>
  <c r="J62" i="2"/>
  <c r="K37" i="2"/>
  <c r="J37" i="2"/>
  <c r="K45" i="2"/>
  <c r="J45" i="2"/>
  <c r="J8" i="2"/>
  <c r="K8" i="2"/>
  <c r="K56" i="2"/>
  <c r="J56" i="2"/>
  <c r="J9" i="2"/>
  <c r="K9" i="2"/>
  <c r="K5" i="2"/>
  <c r="J5" i="2"/>
  <c r="K21" i="2"/>
  <c r="J21" i="2"/>
  <c r="J65" i="2"/>
  <c r="K65" i="2"/>
  <c r="K14" i="2"/>
  <c r="J14" i="2"/>
  <c r="J17" i="2"/>
  <c r="K17" i="2"/>
  <c r="K38" i="2"/>
  <c r="J38" i="2"/>
  <c r="K46" i="2"/>
  <c r="J46" i="2"/>
  <c r="K28" i="2"/>
  <c r="J28" i="2"/>
  <c r="J51" i="2"/>
  <c r="K51" i="2"/>
  <c r="K30" i="2"/>
  <c r="J30" i="2"/>
  <c r="K29" i="2"/>
  <c r="J29" i="2"/>
  <c r="J32" i="2"/>
  <c r="K32" i="2"/>
  <c r="K63" i="2"/>
  <c r="J63" i="2"/>
  <c r="J52" i="2"/>
  <c r="K52" i="2"/>
  <c r="K15" i="2"/>
  <c r="J15" i="2"/>
  <c r="K36" i="2"/>
  <c r="J36" i="2"/>
  <c r="J60" i="2"/>
  <c r="K60" i="2"/>
  <c r="J10" i="2"/>
  <c r="K10" i="2"/>
  <c r="J41" i="2"/>
  <c r="K41" i="2"/>
  <c r="J49" i="2"/>
  <c r="K49" i="2"/>
  <c r="K47" i="2"/>
  <c r="J47" i="2"/>
  <c r="K22" i="2"/>
  <c r="J22" i="2"/>
  <c r="K35" i="2"/>
  <c r="J35" i="2"/>
  <c r="K23" i="2"/>
  <c r="J23" i="2"/>
  <c r="K12" i="2"/>
  <c r="J12" i="2"/>
  <c r="J58" i="2"/>
  <c r="K58" i="2"/>
  <c r="K55" i="2"/>
  <c r="J55" i="2"/>
  <c r="K11" i="2"/>
  <c r="J11" i="2"/>
  <c r="K20" i="2"/>
  <c r="J20" i="2"/>
  <c r="J57" i="2"/>
  <c r="K57" i="2"/>
  <c r="K7" i="2"/>
  <c r="J7" i="2"/>
  <c r="K43" i="2"/>
  <c r="J43" i="2"/>
  <c r="K64" i="2"/>
  <c r="J64" i="2"/>
  <c r="J42" i="2"/>
  <c r="K42" i="2"/>
  <c r="K31" i="2"/>
  <c r="J31" i="2"/>
  <c r="K19" i="2"/>
  <c r="J19" i="2"/>
  <c r="K59" i="2"/>
  <c r="J59" i="2"/>
  <c r="J48" i="2"/>
  <c r="K48" i="2"/>
  <c r="K50" i="2"/>
  <c r="J50" i="2"/>
  <c r="K44" i="2"/>
  <c r="J44" i="2"/>
  <c r="K61" i="2"/>
  <c r="J61" i="2"/>
  <c r="K53" i="2"/>
  <c r="J53" i="2"/>
  <c r="K3" i="2"/>
  <c r="J3" i="2"/>
  <c r="K2" i="2"/>
  <c r="C49" i="2" l="1"/>
  <c r="H49" i="2"/>
  <c r="C40" i="2"/>
  <c r="H40" i="2"/>
  <c r="H19" i="2"/>
  <c r="C19" i="2"/>
  <c r="C6" i="2"/>
  <c r="C3" i="2"/>
  <c r="H3" i="2" s="1"/>
  <c r="H50" i="2"/>
  <c r="C50" i="2"/>
  <c r="H31" i="2"/>
  <c r="C31" i="2"/>
  <c r="C7" i="2"/>
  <c r="H55" i="2"/>
  <c r="C55" i="2"/>
  <c r="C35" i="2"/>
  <c r="H35" i="2"/>
  <c r="C15" i="2"/>
  <c r="C29" i="2"/>
  <c r="H29" i="2"/>
  <c r="H46" i="2"/>
  <c r="C46" i="2"/>
  <c r="H56" i="2"/>
  <c r="C56" i="2"/>
  <c r="H62" i="2"/>
  <c r="C62" i="2"/>
  <c r="H27" i="2"/>
  <c r="C27" i="2"/>
  <c r="H39" i="2"/>
  <c r="C39" i="2"/>
  <c r="C9" i="2"/>
  <c r="H44" i="2"/>
  <c r="C44" i="2"/>
  <c r="C43" i="2"/>
  <c r="H43" i="2"/>
  <c r="H34" i="2"/>
  <c r="C34" i="2"/>
  <c r="H42" i="2"/>
  <c r="C42" i="2"/>
  <c r="C57" i="2"/>
  <c r="H57" i="2"/>
  <c r="H58" i="2"/>
  <c r="C58" i="2"/>
  <c r="C10" i="2"/>
  <c r="H52" i="2"/>
  <c r="C52" i="2"/>
  <c r="C8" i="2"/>
  <c r="H26" i="2"/>
  <c r="C26" i="2"/>
  <c r="H18" i="2"/>
  <c r="C18" i="2"/>
  <c r="C33" i="2"/>
  <c r="H33" i="2"/>
  <c r="C2" i="2"/>
  <c r="I2" i="2" s="1"/>
  <c r="C23" i="2"/>
  <c r="H23" i="2"/>
  <c r="C14" i="2"/>
  <c r="C4" i="2"/>
  <c r="H4" i="2" s="1"/>
  <c r="C65" i="2"/>
  <c r="H65" i="2"/>
  <c r="C48" i="2"/>
  <c r="H48" i="2"/>
  <c r="C53" i="2"/>
  <c r="H53" i="2"/>
  <c r="H22" i="2"/>
  <c r="C22" i="2"/>
  <c r="H30" i="2"/>
  <c r="C30" i="2"/>
  <c r="C38" i="2"/>
  <c r="H38" i="2"/>
  <c r="C21" i="2"/>
  <c r="H21" i="2"/>
  <c r="H54" i="2"/>
  <c r="C54" i="2"/>
  <c r="C11" i="2"/>
  <c r="H36" i="2"/>
  <c r="C36" i="2"/>
  <c r="H28" i="2"/>
  <c r="C28" i="2"/>
  <c r="H37" i="2"/>
  <c r="C37" i="2"/>
  <c r="C41" i="2"/>
  <c r="H41" i="2"/>
  <c r="H60" i="2"/>
  <c r="C60" i="2"/>
  <c r="C51" i="2"/>
  <c r="H51" i="2"/>
  <c r="C17" i="2"/>
  <c r="H17" i="2"/>
  <c r="C24" i="2"/>
  <c r="H24" i="2"/>
  <c r="C16" i="2"/>
  <c r="H16" i="2"/>
  <c r="C25" i="2"/>
  <c r="H25" i="2"/>
  <c r="C32" i="2"/>
  <c r="H32" i="2"/>
  <c r="C61" i="2"/>
  <c r="H61" i="2"/>
  <c r="C59" i="2"/>
  <c r="H59" i="2"/>
  <c r="C64" i="2"/>
  <c r="H64" i="2"/>
  <c r="C20" i="2"/>
  <c r="H20" i="2"/>
  <c r="C12" i="2"/>
  <c r="H47" i="2"/>
  <c r="C47" i="2"/>
  <c r="H63" i="2"/>
  <c r="C63" i="2"/>
  <c r="C5" i="2"/>
  <c r="H5" i="2" s="1"/>
  <c r="C45" i="2"/>
  <c r="H45" i="2"/>
  <c r="I13" i="2"/>
  <c r="G13" i="2"/>
  <c r="E13" i="2"/>
  <c r="H2" i="2" l="1"/>
  <c r="I36" i="2"/>
  <c r="E36" i="2"/>
  <c r="D36" i="2" s="1"/>
  <c r="G36" i="2"/>
  <c r="F36" i="2" s="1"/>
  <c r="A36" i="2" s="1"/>
  <c r="E16" i="2"/>
  <c r="D16" i="2" s="1"/>
  <c r="G16" i="2"/>
  <c r="F16" i="2" s="1"/>
  <c r="I16" i="2"/>
  <c r="E48" i="2"/>
  <c r="D48" i="2" s="1"/>
  <c r="G48" i="2"/>
  <c r="F48" i="2" s="1"/>
  <c r="A48" i="2" s="1"/>
  <c r="I48" i="2"/>
  <c r="G29" i="2"/>
  <c r="F29" i="2" s="1"/>
  <c r="I29" i="2"/>
  <c r="E29" i="2"/>
  <c r="D29" i="2" s="1"/>
  <c r="G30" i="2"/>
  <c r="F30" i="2" s="1"/>
  <c r="A30" i="2" s="1"/>
  <c r="I30" i="2"/>
  <c r="E30" i="2"/>
  <c r="D30" i="2" s="1"/>
  <c r="G44" i="2"/>
  <c r="F44" i="2" s="1"/>
  <c r="A44" i="2" s="1"/>
  <c r="I44" i="2"/>
  <c r="E44" i="2"/>
  <c r="D44" i="2" s="1"/>
  <c r="G62" i="2"/>
  <c r="F62" i="2" s="1"/>
  <c r="I62" i="2"/>
  <c r="E62" i="2"/>
  <c r="D62" i="2" s="1"/>
  <c r="G8" i="2"/>
  <c r="I8" i="2"/>
  <c r="E8" i="2"/>
  <c r="E57" i="2"/>
  <c r="D57" i="2" s="1"/>
  <c r="I57" i="2"/>
  <c r="G57" i="2"/>
  <c r="F57" i="2" s="1"/>
  <c r="A57" i="2" s="1"/>
  <c r="E15" i="2"/>
  <c r="D15" i="2" s="1"/>
  <c r="G15" i="2"/>
  <c r="F15" i="2" s="1"/>
  <c r="I15" i="2"/>
  <c r="E58" i="2"/>
  <c r="D58" i="2" s="1"/>
  <c r="I58" i="2"/>
  <c r="G58" i="2"/>
  <c r="F58" i="2" s="1"/>
  <c r="E23" i="2"/>
  <c r="D23" i="2" s="1"/>
  <c r="G23" i="2"/>
  <c r="F23" i="2" s="1"/>
  <c r="A23" i="2" s="1"/>
  <c r="I23" i="2"/>
  <c r="I12" i="2"/>
  <c r="E12" i="2"/>
  <c r="D12" i="2" s="1"/>
  <c r="G12" i="2"/>
  <c r="E24" i="2"/>
  <c r="D24" i="2" s="1"/>
  <c r="G24" i="2"/>
  <c r="F24" i="2" s="1"/>
  <c r="I24" i="2"/>
  <c r="G41" i="2"/>
  <c r="F41" i="2" s="1"/>
  <c r="I41" i="2"/>
  <c r="E41" i="2"/>
  <c r="D41" i="2" s="1"/>
  <c r="I37" i="2"/>
  <c r="E37" i="2"/>
  <c r="D37" i="2" s="1"/>
  <c r="G37" i="2"/>
  <c r="F37" i="2" s="1"/>
  <c r="I54" i="2"/>
  <c r="E54" i="2"/>
  <c r="D54" i="2" s="1"/>
  <c r="G54" i="2"/>
  <c r="F54" i="2" s="1"/>
  <c r="A54" i="2" s="1"/>
  <c r="E22" i="2"/>
  <c r="D22" i="2" s="1"/>
  <c r="G22" i="2"/>
  <c r="F22" i="2" s="1"/>
  <c r="A22" i="2" s="1"/>
  <c r="I22" i="2"/>
  <c r="I52" i="2"/>
  <c r="G52" i="2"/>
  <c r="F52" i="2" s="1"/>
  <c r="A52" i="2" s="1"/>
  <c r="E52" i="2"/>
  <c r="D52" i="2" s="1"/>
  <c r="E42" i="2"/>
  <c r="D42" i="2" s="1"/>
  <c r="G42" i="2"/>
  <c r="F42" i="2" s="1"/>
  <c r="A42" i="2" s="1"/>
  <c r="I42" i="2"/>
  <c r="G56" i="2"/>
  <c r="F56" i="2" s="1"/>
  <c r="A56" i="2" s="1"/>
  <c r="I56" i="2"/>
  <c r="E56" i="2"/>
  <c r="D56" i="2" s="1"/>
  <c r="E50" i="2"/>
  <c r="D50" i="2" s="1"/>
  <c r="G50" i="2"/>
  <c r="F50" i="2" s="1"/>
  <c r="I50" i="2"/>
  <c r="I47" i="2"/>
  <c r="E47" i="2"/>
  <c r="D47" i="2" s="1"/>
  <c r="G47" i="2"/>
  <c r="F47" i="2" s="1"/>
  <c r="A47" i="2" s="1"/>
  <c r="I38" i="2"/>
  <c r="E38" i="2"/>
  <c r="D38" i="2" s="1"/>
  <c r="G38" i="2"/>
  <c r="F38" i="2" s="1"/>
  <c r="A38" i="2" s="1"/>
  <c r="I43" i="2"/>
  <c r="E43" i="2"/>
  <c r="D43" i="2" s="1"/>
  <c r="G43" i="2"/>
  <c r="F43" i="2" s="1"/>
  <c r="A43" i="2" s="1"/>
  <c r="E31" i="2"/>
  <c r="D31" i="2" s="1"/>
  <c r="G31" i="2"/>
  <c r="F31" i="2" s="1"/>
  <c r="A31" i="2" s="1"/>
  <c r="I31" i="2"/>
  <c r="E19" i="2"/>
  <c r="D19" i="2" s="1"/>
  <c r="G19" i="2"/>
  <c r="F19" i="2" s="1"/>
  <c r="A19" i="2" s="1"/>
  <c r="I19" i="2"/>
  <c r="I45" i="2"/>
  <c r="E45" i="2"/>
  <c r="D45" i="2" s="1"/>
  <c r="G45" i="2"/>
  <c r="F45" i="2" s="1"/>
  <c r="E61" i="2"/>
  <c r="D61" i="2" s="1"/>
  <c r="G61" i="2"/>
  <c r="F61" i="2" s="1"/>
  <c r="I61" i="2"/>
  <c r="E5" i="2"/>
  <c r="D5" i="2" s="1"/>
  <c r="G5" i="2"/>
  <c r="F5" i="2" s="1"/>
  <c r="I5" i="2"/>
  <c r="E32" i="2"/>
  <c r="D32" i="2" s="1"/>
  <c r="G32" i="2"/>
  <c r="F32" i="2" s="1"/>
  <c r="I32" i="2"/>
  <c r="I4" i="2"/>
  <c r="E4" i="2"/>
  <c r="D4" i="2" s="1"/>
  <c r="G4" i="2"/>
  <c r="F4" i="2" s="1"/>
  <c r="A4" i="2" s="1"/>
  <c r="G9" i="2"/>
  <c r="I9" i="2"/>
  <c r="E9" i="2"/>
  <c r="I35" i="2"/>
  <c r="G35" i="2"/>
  <c r="F35" i="2" s="1"/>
  <c r="A35" i="2" s="1"/>
  <c r="E35" i="2"/>
  <c r="D35" i="2" s="1"/>
  <c r="E40" i="2"/>
  <c r="D40" i="2" s="1"/>
  <c r="G40" i="2"/>
  <c r="F40" i="2" s="1"/>
  <c r="A40" i="2" s="1"/>
  <c r="I40" i="2"/>
  <c r="I27" i="2"/>
  <c r="E27" i="2"/>
  <c r="D27" i="2" s="1"/>
  <c r="G27" i="2"/>
  <c r="F27" i="2" s="1"/>
  <c r="I59" i="2"/>
  <c r="E59" i="2"/>
  <c r="D59" i="2" s="1"/>
  <c r="G59" i="2"/>
  <c r="F59" i="2" s="1"/>
  <c r="A59" i="2" s="1"/>
  <c r="I7" i="2"/>
  <c r="G7" i="2"/>
  <c r="E7" i="2"/>
  <c r="G11" i="2"/>
  <c r="E11" i="2"/>
  <c r="I11" i="2"/>
  <c r="G65" i="2"/>
  <c r="F65" i="2" s="1"/>
  <c r="I65" i="2"/>
  <c r="E65" i="2"/>
  <c r="D65" i="2" s="1"/>
  <c r="E2" i="2"/>
  <c r="G20" i="2"/>
  <c r="F20" i="2" s="1"/>
  <c r="I20" i="2"/>
  <c r="E20" i="2"/>
  <c r="D20" i="2" s="1"/>
  <c r="G17" i="2"/>
  <c r="F17" i="2" s="1"/>
  <c r="A17" i="2" s="1"/>
  <c r="E17" i="2"/>
  <c r="D17" i="2" s="1"/>
  <c r="I17" i="2"/>
  <c r="G33" i="2"/>
  <c r="F33" i="2" s="1"/>
  <c r="A33" i="2" s="1"/>
  <c r="I33" i="2"/>
  <c r="E33" i="2"/>
  <c r="D33" i="2" s="1"/>
  <c r="G2" i="2"/>
  <c r="F2" i="2" s="1"/>
  <c r="G63" i="2"/>
  <c r="F63" i="2" s="1"/>
  <c r="A63" i="2" s="1"/>
  <c r="I63" i="2"/>
  <c r="E63" i="2"/>
  <c r="D63" i="2" s="1"/>
  <c r="G28" i="2"/>
  <c r="F28" i="2" s="1"/>
  <c r="A28" i="2" s="1"/>
  <c r="I28" i="2"/>
  <c r="E28" i="2"/>
  <c r="D28" i="2" s="1"/>
  <c r="E18" i="2"/>
  <c r="D18" i="2" s="1"/>
  <c r="I18" i="2"/>
  <c r="G18" i="2"/>
  <c r="F18" i="2" s="1"/>
  <c r="A18" i="2" s="1"/>
  <c r="E34" i="2"/>
  <c r="D34" i="2" s="1"/>
  <c r="G34" i="2"/>
  <c r="F34" i="2" s="1"/>
  <c r="I34" i="2"/>
  <c r="G39" i="2"/>
  <c r="F39" i="2" s="1"/>
  <c r="A39" i="2" s="1"/>
  <c r="E39" i="2"/>
  <c r="D39" i="2" s="1"/>
  <c r="I39" i="2"/>
  <c r="G46" i="2"/>
  <c r="F46" i="2" s="1"/>
  <c r="A46" i="2" s="1"/>
  <c r="E46" i="2"/>
  <c r="D46" i="2" s="1"/>
  <c r="I46" i="2"/>
  <c r="E55" i="2"/>
  <c r="D55" i="2" s="1"/>
  <c r="G55" i="2"/>
  <c r="F55" i="2" s="1"/>
  <c r="A55" i="2" s="1"/>
  <c r="I55" i="2"/>
  <c r="I60" i="2"/>
  <c r="E60" i="2"/>
  <c r="D60" i="2" s="1"/>
  <c r="G60" i="2"/>
  <c r="F60" i="2" s="1"/>
  <c r="A60" i="2" s="1"/>
  <c r="G26" i="2"/>
  <c r="F26" i="2" s="1"/>
  <c r="A26" i="2" s="1"/>
  <c r="I26" i="2"/>
  <c r="E26" i="2"/>
  <c r="D26" i="2" s="1"/>
  <c r="I6" i="2"/>
  <c r="E6" i="2"/>
  <c r="G6" i="2"/>
  <c r="E64" i="2"/>
  <c r="D64" i="2" s="1"/>
  <c r="I64" i="2"/>
  <c r="G64" i="2"/>
  <c r="F64" i="2" s="1"/>
  <c r="A64" i="2" s="1"/>
  <c r="I25" i="2"/>
  <c r="E25" i="2"/>
  <c r="D25" i="2" s="1"/>
  <c r="G25" i="2"/>
  <c r="F25" i="2" s="1"/>
  <c r="A25" i="2" s="1"/>
  <c r="I51" i="2"/>
  <c r="E51" i="2"/>
  <c r="D51" i="2" s="1"/>
  <c r="G51" i="2"/>
  <c r="F51" i="2" s="1"/>
  <c r="A51" i="2" s="1"/>
  <c r="I21" i="2"/>
  <c r="E21" i="2"/>
  <c r="D21" i="2" s="1"/>
  <c r="G21" i="2"/>
  <c r="F21" i="2" s="1"/>
  <c r="A21" i="2" s="1"/>
  <c r="G53" i="2"/>
  <c r="F53" i="2" s="1"/>
  <c r="I53" i="2"/>
  <c r="E53" i="2"/>
  <c r="D53" i="2" s="1"/>
  <c r="I14" i="2"/>
  <c r="G14" i="2"/>
  <c r="E14" i="2"/>
  <c r="D14" i="2" s="1"/>
  <c r="E10" i="2"/>
  <c r="D10" i="2" s="1"/>
  <c r="G10" i="2"/>
  <c r="I10" i="2"/>
  <c r="I3" i="2"/>
  <c r="E3" i="2"/>
  <c r="D3" i="2" s="1"/>
  <c r="G3" i="2"/>
  <c r="F3" i="2" s="1"/>
  <c r="G49" i="2"/>
  <c r="F49" i="2" s="1"/>
  <c r="I49" i="2"/>
  <c r="E49" i="2"/>
  <c r="D49" i="2" s="1"/>
  <c r="D2" i="2"/>
  <c r="A37" i="2" l="1"/>
  <c r="A53" i="2"/>
  <c r="A34" i="2"/>
  <c r="A65" i="2"/>
  <c r="A61" i="2"/>
  <c r="A16" i="2"/>
  <c r="A27" i="2"/>
  <c r="A32" i="2"/>
  <c r="A45" i="2"/>
  <c r="A2" i="2"/>
  <c r="A41" i="2"/>
  <c r="A62" i="2"/>
  <c r="A20" i="2"/>
  <c r="A29" i="2"/>
  <c r="A49" i="2"/>
  <c r="A3" i="2"/>
  <c r="A5" i="2"/>
  <c r="A50" i="2"/>
  <c r="A24" i="2"/>
  <c r="A58" i="2"/>
  <c r="D13" i="2"/>
  <c r="D11" i="2"/>
  <c r="F14" i="2"/>
  <c r="H10" i="2"/>
  <c r="H9" i="2"/>
  <c r="H14" i="2"/>
  <c r="F11" i="2"/>
  <c r="F6" i="2"/>
  <c r="H13" i="2"/>
  <c r="F7" i="2"/>
  <c r="F9" i="2"/>
  <c r="H7" i="2"/>
  <c r="D8" i="2"/>
  <c r="F13" i="2"/>
  <c r="D6" i="2"/>
  <c r="H6" i="2"/>
  <c r="F12" i="2"/>
  <c r="H8" i="2"/>
  <c r="D9" i="2"/>
  <c r="H15" i="2"/>
  <c r="A15" i="2" s="1"/>
  <c r="F8" i="2"/>
  <c r="D7" i="2"/>
  <c r="F10" i="2"/>
  <c r="H11" i="2"/>
  <c r="H12" i="2"/>
  <c r="A13" i="2" l="1"/>
  <c r="A10" i="2"/>
  <c r="A9" i="2"/>
  <c r="A7" i="2"/>
  <c r="A6" i="2"/>
  <c r="A11" i="2"/>
  <c r="A8" i="2"/>
  <c r="A14" i="2"/>
  <c r="A12" i="2"/>
  <c r="D3" i="1" l="1"/>
  <c r="M8" i="2"/>
  <c r="M7" i="2"/>
</calcChain>
</file>

<file path=xl/sharedStrings.xml><?xml version="1.0" encoding="utf-8"?>
<sst xmlns="http://schemas.openxmlformats.org/spreadsheetml/2006/main" count="94" uniqueCount="72">
  <si>
    <t>惜敗率算出基準：各ブロックの</t>
    <rPh sb="0" eb="2">
      <t>セキハイ</t>
    </rPh>
    <rPh sb="2" eb="3">
      <t>リツ</t>
    </rPh>
    <rPh sb="3" eb="5">
      <t>サンシュツ</t>
    </rPh>
    <rPh sb="5" eb="7">
      <t>キジュン</t>
    </rPh>
    <rPh sb="8" eb="9">
      <t>カク</t>
    </rPh>
    <phoneticPr fontId="3"/>
  </si>
  <si>
    <t>位から算出</t>
    <rPh sb="0" eb="1">
      <t>イ</t>
    </rPh>
    <rPh sb="3" eb="5">
      <t>サンシュツ</t>
    </rPh>
    <phoneticPr fontId="3"/>
  </si>
  <si>
    <t>位まで</t>
    <rPh sb="0" eb="1">
      <t>イ</t>
    </rPh>
    <phoneticPr fontId="4"/>
  </si>
  <si>
    <t>プレイヤー名</t>
    <rPh sb="5" eb="6">
      <t>メイ</t>
    </rPh>
    <phoneticPr fontId="3"/>
  </si>
  <si>
    <t>点数入力</t>
    <rPh sb="0" eb="2">
      <t>テンスウ</t>
    </rPh>
    <rPh sb="2" eb="4">
      <t>ニュウリョク</t>
    </rPh>
    <phoneticPr fontId="3"/>
  </si>
  <si>
    <t>点数</t>
    <rPh sb="0" eb="2">
      <t>テンスウ</t>
    </rPh>
    <phoneticPr fontId="4"/>
  </si>
  <si>
    <t>順位</t>
    <rPh sb="0" eb="2">
      <t>ジュンイ</t>
    </rPh>
    <phoneticPr fontId="3"/>
  </si>
  <si>
    <t>第１ブロック</t>
    <rPh sb="0" eb="1">
      <t>ダイ</t>
    </rPh>
    <phoneticPr fontId="3"/>
  </si>
  <si>
    <t>第２ブロック</t>
    <rPh sb="0" eb="1">
      <t>ダイ</t>
    </rPh>
    <phoneticPr fontId="3"/>
  </si>
  <si>
    <t>第３ブロック</t>
    <rPh sb="0" eb="1">
      <t>ダイ</t>
    </rPh>
    <phoneticPr fontId="3"/>
  </si>
  <si>
    <t>第４ブロック</t>
    <rPh sb="0" eb="1">
      <t>ダイ</t>
    </rPh>
    <phoneticPr fontId="3"/>
  </si>
  <si>
    <t>第５ブロック</t>
    <rPh sb="0" eb="1">
      <t>ダイ</t>
    </rPh>
    <phoneticPr fontId="3"/>
  </si>
  <si>
    <t>第６ブロック</t>
    <rPh sb="0" eb="1">
      <t>ダイ</t>
    </rPh>
    <phoneticPr fontId="3"/>
  </si>
  <si>
    <t>第７ブロック</t>
    <rPh sb="0" eb="1">
      <t>ダイ</t>
    </rPh>
    <phoneticPr fontId="3"/>
  </si>
  <si>
    <t>第８ブロック</t>
    <rPh sb="0" eb="1">
      <t>ダイ</t>
    </rPh>
    <phoneticPr fontId="3"/>
  </si>
  <si>
    <t>第９ブロック</t>
    <rPh sb="0" eb="1">
      <t>ダイ</t>
    </rPh>
    <phoneticPr fontId="3"/>
  </si>
  <si>
    <t>第10ブロック</t>
    <rPh sb="0" eb="1">
      <t>ダイ</t>
    </rPh>
    <phoneticPr fontId="3"/>
  </si>
  <si>
    <t>第11ブロック</t>
    <rPh sb="0" eb="1">
      <t>ダイ</t>
    </rPh>
    <phoneticPr fontId="3"/>
  </si>
  <si>
    <t>第12ブロック</t>
    <rPh sb="0" eb="1">
      <t>ダイ</t>
    </rPh>
    <phoneticPr fontId="3"/>
  </si>
  <si>
    <t>第13ブロック</t>
    <rPh sb="0" eb="1">
      <t>ダイ</t>
    </rPh>
    <phoneticPr fontId="3"/>
  </si>
  <si>
    <t>第14ブロック</t>
    <phoneticPr fontId="3"/>
  </si>
  <si>
    <t>第15ブロック</t>
    <phoneticPr fontId="3"/>
  </si>
  <si>
    <t>第16ブロック</t>
    <phoneticPr fontId="3"/>
  </si>
  <si>
    <t>試合
順位</t>
    <rPh sb="0" eb="2">
      <t>シアイ</t>
    </rPh>
    <rPh sb="3" eb="5">
      <t>ジュンイ</t>
    </rPh>
    <phoneticPr fontId="4"/>
  </si>
  <si>
    <t>惜敗率(％)</t>
    <rPh sb="0" eb="2">
      <t>セキハイ</t>
    </rPh>
    <rPh sb="2" eb="3">
      <t>リツ</t>
    </rPh>
    <phoneticPr fontId="4"/>
  </si>
  <si>
    <t>通過順位</t>
    <rPh sb="0" eb="2">
      <t>ツウカ</t>
    </rPh>
    <rPh sb="2" eb="4">
      <t>ジュンイ</t>
    </rPh>
    <phoneticPr fontId="4"/>
  </si>
  <si>
    <t>ボーダー</t>
    <phoneticPr fontId="4"/>
  </si>
  <si>
    <t>【３位内の場合】</t>
    <rPh sb="3" eb="4">
      <t>ナイ</t>
    </rPh>
    <rPh sb="5" eb="7">
      <t>バアイ</t>
    </rPh>
    <phoneticPr fontId="4"/>
  </si>
  <si>
    <t>【２位内の場合】</t>
    <rPh sb="3" eb="4">
      <t>ナイ</t>
    </rPh>
    <rPh sb="5" eb="7">
      <t>バアイ</t>
    </rPh>
    <phoneticPr fontId="4"/>
  </si>
  <si>
    <t>点数</t>
    <rPh sb="0" eb="2">
      <t>テンスウ</t>
    </rPh>
    <phoneticPr fontId="3"/>
  </si>
  <si>
    <t>基準点</t>
    <rPh sb="0" eb="2">
      <t>キジュン</t>
    </rPh>
    <rPh sb="2" eb="3">
      <t>テン</t>
    </rPh>
    <phoneticPr fontId="3"/>
  </si>
  <si>
    <t>点数順補正</t>
    <rPh sb="0" eb="2">
      <t>テンスウ</t>
    </rPh>
    <rPh sb="2" eb="3">
      <t>ジュン</t>
    </rPh>
    <rPh sb="3" eb="5">
      <t>ホセイ</t>
    </rPh>
    <phoneticPr fontId="3"/>
  </si>
  <si>
    <t>重み</t>
    <rPh sb="0" eb="1">
      <t>オモ</t>
    </rPh>
    <phoneticPr fontId="4"/>
  </si>
  <si>
    <t>補正</t>
    <rPh sb="0" eb="2">
      <t>ホセイ</t>
    </rPh>
    <phoneticPr fontId="3"/>
  </si>
  <si>
    <t>プレイヤー名</t>
  </si>
  <si>
    <t>惜敗率</t>
  </si>
  <si>
    <t>第14ブロック</t>
    <rPh sb="0" eb="1">
      <t>ダイ</t>
    </rPh>
    <phoneticPr fontId="3"/>
  </si>
  <si>
    <t>第15ブロック</t>
    <rPh sb="0" eb="1">
      <t>ダイ</t>
    </rPh>
    <phoneticPr fontId="3"/>
  </si>
  <si>
    <t>第16ブロック</t>
    <rPh sb="0" eb="1">
      <t>ダイ</t>
    </rPh>
    <phoneticPr fontId="3"/>
  </si>
  <si>
    <t>雑なマニュアル</t>
    <rPh sb="0" eb="1">
      <t>ザツ</t>
    </rPh>
    <phoneticPr fontId="4"/>
  </si>
  <si>
    <t>点数入力</t>
    <rPh sb="0" eb="4">
      <t>テンスウニュウリョク</t>
    </rPh>
    <phoneticPr fontId="4"/>
  </si>
  <si>
    <t>途中計算(シート全体入力不可)</t>
    <rPh sb="0" eb="4">
      <t>トチュウケイサン</t>
    </rPh>
    <rPh sb="8" eb="14">
      <t>ゼンタイニュウリョクフカ</t>
    </rPh>
    <phoneticPr fontId="4"/>
  </si>
  <si>
    <t>点数入力シートから最終結果シートに惜敗率計算結果を出力するまでの過程が出力されているが、詳細は割愛。</t>
    <rPh sb="0" eb="4">
      <t>テンスウニュウリョク</t>
    </rPh>
    <rPh sb="9" eb="13">
      <t>サイシュウケッカ</t>
    </rPh>
    <rPh sb="17" eb="24">
      <t>セキハイリツケイサンケッカ</t>
    </rPh>
    <rPh sb="25" eb="27">
      <t>シュツリョク</t>
    </rPh>
    <rPh sb="32" eb="34">
      <t>カテイ</t>
    </rPh>
    <rPh sb="35" eb="37">
      <t>シュツリョク</t>
    </rPh>
    <rPh sb="44" eb="46">
      <t>ショウサイ</t>
    </rPh>
    <rPh sb="47" eb="49">
      <t>カツアイ</t>
    </rPh>
    <phoneticPr fontId="4"/>
  </si>
  <si>
    <t>全体</t>
    <rPh sb="0" eb="2">
      <t>ゼンタイ</t>
    </rPh>
    <phoneticPr fontId="4"/>
  </si>
  <si>
    <t>惜敗率計算範囲</t>
    <rPh sb="0" eb="2">
      <t>セキハイ</t>
    </rPh>
    <rPh sb="2" eb="3">
      <t>リツ</t>
    </rPh>
    <rPh sb="3" eb="5">
      <t>ケイサン</t>
    </rPh>
    <rPh sb="5" eb="7">
      <t>ハンイ</t>
    </rPh>
    <phoneticPr fontId="4"/>
  </si>
  <si>
    <t>３位まで(４位足切り)</t>
    <rPh sb="1" eb="2">
      <t>イ</t>
    </rPh>
    <rPh sb="6" eb="7">
      <t>イ</t>
    </rPh>
    <rPh sb="7" eb="9">
      <t>アシキ</t>
    </rPh>
    <phoneticPr fontId="4"/>
  </si>
  <si>
    <t>２位まで(３位以下足切り)</t>
    <rPh sb="1" eb="2">
      <t>イ</t>
    </rPh>
    <rPh sb="6" eb="7">
      <t>イ</t>
    </rPh>
    <rPh sb="7" eb="9">
      <t>イカ</t>
    </rPh>
    <rPh sb="9" eb="11">
      <t>アシキ</t>
    </rPh>
    <phoneticPr fontId="4"/>
  </si>
  <si>
    <t>３位以下足切り順位</t>
    <rPh sb="1" eb="4">
      <t>イイカ</t>
    </rPh>
    <rPh sb="4" eb="6">
      <t>アシキ</t>
    </rPh>
    <rPh sb="7" eb="9">
      <t>ジュンイ</t>
    </rPh>
    <phoneticPr fontId="4"/>
  </si>
  <si>
    <t>４位足切り順位</t>
    <rPh sb="1" eb="2">
      <t>イ</t>
    </rPh>
    <rPh sb="2" eb="4">
      <t>アシキ</t>
    </rPh>
    <rPh sb="5" eb="7">
      <t>ジュンイ</t>
    </rPh>
    <phoneticPr fontId="4"/>
  </si>
  <si>
    <t>惜敗率計算範囲</t>
    <rPh sb="0" eb="7">
      <t>セキハイリツケイサンハンイ</t>
    </rPh>
    <phoneticPr fontId="4"/>
  </si>
  <si>
    <t>全体(足切り順位無し)</t>
    <rPh sb="0" eb="2">
      <t>ゼンタイ</t>
    </rPh>
    <rPh sb="3" eb="5">
      <t>アシキ</t>
    </rPh>
    <rPh sb="6" eb="9">
      <t>ジュンイナ</t>
    </rPh>
    <phoneticPr fontId="4"/>
  </si>
  <si>
    <t>惜敗率
順位</t>
    <rPh sb="0" eb="3">
      <t>セキハイリツ</t>
    </rPh>
    <rPh sb="4" eb="6">
      <t>ジュンイ</t>
    </rPh>
    <phoneticPr fontId="4"/>
  </si>
  <si>
    <t>ｐｌａｙｅｒ０１</t>
  </si>
  <si>
    <t>ｐｌａｙｅｒ０２</t>
  </si>
  <si>
    <t>ｐｌａｙｅｒ０３</t>
  </si>
  <si>
    <t>ｐｌａｙｅｒ０４</t>
  </si>
  <si>
    <t>ｐｌａｙｅｒ０５</t>
  </si>
  <si>
    <t>ｐｌａｙｅｒ０６</t>
  </si>
  <si>
    <t>ｐｌａｙｅｒ０７</t>
  </si>
  <si>
    <t>ｐｌａｙｅｒ０８</t>
  </si>
  <si>
    <t>ｐｌａｙｅｒ０９</t>
  </si>
  <si>
    <t>ｐｌａｙｅｒ１０</t>
  </si>
  <si>
    <t>ｐｌａｙｅｒ１１</t>
  </si>
  <si>
    <t>ｐｌａｙｅｒ１２</t>
  </si>
  <si>
    <t>ｐｌａｙｅｒ１３</t>
  </si>
  <si>
    <t>ｐｌａｙｅｒ１４</t>
  </si>
  <si>
    <t>最終結果</t>
    <rPh sb="0" eb="4">
      <t>サイシュウケッカ</t>
    </rPh>
    <phoneticPr fontId="4"/>
  </si>
  <si>
    <t>（ＤＵＭＭＹ）</t>
    <phoneticPr fontId="4"/>
  </si>
  <si>
    <t>次回戦無条件通過順位：　　試合上位</t>
    <rPh sb="0" eb="2">
      <t>ジカイ</t>
    </rPh>
    <rPh sb="2" eb="3">
      <t>セン</t>
    </rPh>
    <rPh sb="3" eb="6">
      <t>ムジョウケン</t>
    </rPh>
    <rPh sb="6" eb="8">
      <t>ツウカ</t>
    </rPh>
    <rPh sb="8" eb="10">
      <t>ジュンイ</t>
    </rPh>
    <rPh sb="13" eb="15">
      <t>シアイ</t>
    </rPh>
    <rPh sb="15" eb="17">
      <t>ジョウイ</t>
    </rPh>
    <phoneticPr fontId="4"/>
  </si>
  <si>
    <t>惜敗率による救済数：　惜敗率上位</t>
    <rPh sb="0" eb="2">
      <t>セキハイ</t>
    </rPh>
    <rPh sb="2" eb="3">
      <t>リツ</t>
    </rPh>
    <rPh sb="6" eb="9">
      <t>キュウサイスウ</t>
    </rPh>
    <rPh sb="11" eb="16">
      <t>セキハイリツジョウイ</t>
    </rPh>
    <phoneticPr fontId="3"/>
  </si>
  <si>
    <t>救済人数確認</t>
    <rPh sb="0" eb="2">
      <t>キュウサイ</t>
    </rPh>
    <rPh sb="2" eb="4">
      <t>ニンズウ</t>
    </rPh>
    <rPh sb="4" eb="6">
      <t>カクニン</t>
    </rPh>
    <phoneticPr fontId="4"/>
  </si>
  <si>
    <t>惜敗率＋点数補正</t>
    <rPh sb="0" eb="2">
      <t>セキハイ</t>
    </rPh>
    <rPh sb="2" eb="3">
      <t>リツ</t>
    </rPh>
    <rPh sb="4" eb="8">
      <t>テンスウホセイ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</si>
</sst>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_ "/>
    <numFmt numFmtId="178" formatCode="0_);[Red]\(0\)"/>
    <numFmt numFmtId="179" formatCode="0.0000_ "/>
    <numFmt numFmtId="180" formatCode="0.000_ "/>
    <numFmt numFmtId="181" formatCode="0.000000_ "/>
    <numFmt numFmtId="182" formatCode="0.000000000_ "/>
    <numFmt numFmtId="183" formatCode="0.0000000000_ 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0" tint="-0.249977111117893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78">
    <xf numFmtId="0" fontId="0" fillId="0" borderId="0" xfId="0">
      <alignment vertical="center"/>
    </xf>
    <xf numFmtId="0" fontId="6" fillId="2" borderId="0" xfId="0" applyFont="1" applyFill="1">
      <alignment vertical="center"/>
    </xf>
    <xf numFmtId="177" fontId="5" fillId="3" borderId="0" xfId="1" applyNumberFormat="1" applyFont="1" applyFill="1" applyAlignment="1" applyProtection="1">
      <alignment horizontal="center" vertical="center"/>
      <protection locked="0"/>
    </xf>
    <xf numFmtId="49" fontId="5" fillId="3" borderId="1" xfId="1" applyNumberFormat="1" applyFont="1" applyFill="1" applyBorder="1" applyAlignment="1" applyProtection="1">
      <alignment horizontal="center" vertical="center"/>
      <protection locked="0"/>
    </xf>
    <xf numFmtId="49" fontId="5" fillId="3" borderId="3" xfId="1" applyNumberFormat="1" applyFont="1" applyFill="1" applyBorder="1" applyAlignment="1" applyProtection="1">
      <alignment horizontal="center" vertical="center"/>
      <protection locked="0"/>
    </xf>
    <xf numFmtId="49" fontId="5" fillId="3" borderId="5" xfId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177" fontId="6" fillId="5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>
      <alignment vertical="center"/>
    </xf>
    <xf numFmtId="0" fontId="11" fillId="2" borderId="0" xfId="1" applyFont="1" applyFill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179" fontId="10" fillId="2" borderId="1" xfId="1" applyNumberFormat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/>
    </xf>
    <xf numFmtId="180" fontId="10" fillId="2" borderId="1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77" fontId="9" fillId="2" borderId="1" xfId="0" applyNumberFormat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right" vertical="center"/>
    </xf>
    <xf numFmtId="181" fontId="10" fillId="2" borderId="1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82" fontId="10" fillId="2" borderId="1" xfId="0" applyNumberFormat="1" applyFont="1" applyFill="1" applyBorder="1" applyAlignment="1">
      <alignment horizontal="right" vertical="center"/>
    </xf>
    <xf numFmtId="177" fontId="5" fillId="3" borderId="5" xfId="1" applyNumberFormat="1" applyFont="1" applyFill="1" applyBorder="1" applyAlignment="1" applyProtection="1">
      <alignment horizontal="right" vertical="center"/>
      <protection locked="0"/>
    </xf>
    <xf numFmtId="177" fontId="5" fillId="3" borderId="1" xfId="1" applyNumberFormat="1" applyFont="1" applyFill="1" applyBorder="1" applyAlignment="1" applyProtection="1">
      <alignment horizontal="right" vertical="center"/>
      <protection locked="0"/>
    </xf>
    <xf numFmtId="177" fontId="5" fillId="3" borderId="3" xfId="1" applyNumberFormat="1" applyFont="1" applyFill="1" applyBorder="1" applyAlignment="1" applyProtection="1">
      <alignment horizontal="right" vertical="center"/>
      <protection locked="0"/>
    </xf>
    <xf numFmtId="176" fontId="5" fillId="2" borderId="0" xfId="1" applyNumberFormat="1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8" fontId="5" fillId="2" borderId="3" xfId="1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>
      <alignment vertical="center"/>
    </xf>
    <xf numFmtId="177" fontId="6" fillId="2" borderId="5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7" fontId="6" fillId="2" borderId="1" xfId="0" applyNumberFormat="1" applyFont="1" applyFill="1" applyBorder="1">
      <alignment vertical="center"/>
    </xf>
    <xf numFmtId="176" fontId="6" fillId="2" borderId="3" xfId="0" applyNumberFormat="1" applyFont="1" applyFill="1" applyBorder="1">
      <alignment vertical="center"/>
    </xf>
    <xf numFmtId="177" fontId="6" fillId="2" borderId="3" xfId="0" applyNumberFormat="1" applyFont="1" applyFill="1" applyBorder="1">
      <alignment vertical="center"/>
    </xf>
    <xf numFmtId="0" fontId="5" fillId="2" borderId="0" xfId="1" applyFont="1" applyFill="1">
      <alignment vertical="center"/>
    </xf>
    <xf numFmtId="0" fontId="5" fillId="2" borderId="4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1" fontId="5" fillId="4" borderId="9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9" fontId="9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2" fontId="6" fillId="2" borderId="0" xfId="0" applyNumberFormat="1" applyFont="1" applyFill="1" applyAlignment="1">
      <alignment vertical="center"/>
    </xf>
    <xf numFmtId="177" fontId="6" fillId="2" borderId="0" xfId="0" applyNumberFormat="1" applyFont="1" applyFill="1" applyAlignment="1">
      <alignment horizontal="right" vertical="center"/>
    </xf>
    <xf numFmtId="177" fontId="6" fillId="2" borderId="1" xfId="0" applyNumberFormat="1" applyFont="1" applyFill="1" applyBorder="1" applyAlignment="1">
      <alignment horizontal="right" vertical="center"/>
    </xf>
    <xf numFmtId="177" fontId="5" fillId="4" borderId="8" xfId="1" applyNumberFormat="1" applyFont="1" applyFill="1" applyBorder="1" applyAlignment="1">
      <alignment horizontal="left" vertical="center"/>
    </xf>
    <xf numFmtId="177" fontId="5" fillId="4" borderId="7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8" fontId="5" fillId="4" borderId="1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183" fontId="9" fillId="2" borderId="1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83" fontId="10" fillId="2" borderId="1" xfId="0" applyNumberFormat="1" applyFont="1" applyFill="1" applyBorder="1" applyAlignment="1">
      <alignment horizontal="right" vertical="center"/>
    </xf>
    <xf numFmtId="179" fontId="5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CCFFCC"/>
      <color rgb="FFFFFF99"/>
      <color rgb="FFFFFF00"/>
      <color rgb="FFFF99CC"/>
      <color rgb="FF99CCFF"/>
      <color rgb="FFFFFFFF"/>
      <color rgb="FF66FF66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29</xdr:row>
      <xdr:rowOff>0</xdr:rowOff>
    </xdr:from>
    <xdr:to>
      <xdr:col>26</xdr:col>
      <xdr:colOff>143694</xdr:colOff>
      <xdr:row>45</xdr:row>
      <xdr:rowOff>207708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6629400"/>
          <a:ext cx="5858693" cy="386530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</xdr:row>
      <xdr:rowOff>0</xdr:rowOff>
    </xdr:from>
    <xdr:to>
      <xdr:col>21</xdr:col>
      <xdr:colOff>30436</xdr:colOff>
      <xdr:row>25</xdr:row>
      <xdr:rowOff>116380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685800"/>
          <a:ext cx="4602435" cy="514558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5029200" y="685800"/>
          <a:ext cx="4343400" cy="20574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１段目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惜敗率の基準を何位にするかを入力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１～３、１にすると１位の点数を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100.0000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として割合を計算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２段目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惜敗率関係なく次回戦へ通過できる順位を入力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１～３、２にすると１～２位プレイヤーの惜敗率は「通過」と出力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３段目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惜敗率の計算対象となるプレイヤーから救済する人数を入力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１～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64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、４にすると惜敗率４位までが通過できるよう計算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右にある</a:t>
          </a:r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確認対象数以下の数値を設定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対象数より大きい数値を設定すると赤色網掛けとなります。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0</xdr:colOff>
      <xdr:row>4</xdr:row>
      <xdr:rowOff>114300</xdr:rowOff>
    </xdr:from>
    <xdr:to>
      <xdr:col>22</xdr:col>
      <xdr:colOff>0</xdr:colOff>
      <xdr:row>7</xdr:row>
      <xdr:rowOff>114300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>
          <a:stCxn id="4" idx="1"/>
          <a:endCxn id="10" idx="6"/>
        </xdr:cNvCxnSpPr>
      </xdr:nvCxnSpPr>
      <xdr:spPr>
        <a:xfrm flipH="1" flipV="1">
          <a:off x="3429000" y="1028700"/>
          <a:ext cx="1600200" cy="6858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514600" y="685800"/>
          <a:ext cx="914400" cy="685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41</xdr:col>
      <xdr:colOff>0</xdr:colOff>
      <xdr:row>15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5029200" y="2971800"/>
          <a:ext cx="4343400" cy="4572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プレイヤー名を入力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ダミー枠は空欄でも可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22</xdr:col>
      <xdr:colOff>0</xdr:colOff>
      <xdr:row>14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>
          <a:stCxn id="12" idx="1"/>
        </xdr:cNvCxnSpPr>
      </xdr:nvCxnSpPr>
      <xdr:spPr>
        <a:xfrm flipH="1" flipV="1">
          <a:off x="2514600" y="2286000"/>
          <a:ext cx="2514600" cy="9144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16</xdr:row>
      <xdr:rowOff>0</xdr:rowOff>
    </xdr:from>
    <xdr:to>
      <xdr:col>41</xdr:col>
      <xdr:colOff>0</xdr:colOff>
      <xdr:row>20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/>
      </xdr:nvSpPr>
      <xdr:spPr>
        <a:xfrm>
          <a:off x="5029200" y="3657600"/>
          <a:ext cx="4343400" cy="9144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点数を</a:t>
          </a:r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小数点を除いて入力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そんな仕様にしているのはタブレットなどキーボードが無い機種で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いちいち小数点を入れるのがダルいため。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ダミー枠は空欄でも可、</a:t>
          </a:r>
          <a:r>
            <a:rPr kumimoji="1" lang="en-US" altLang="ja-JP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kumimoji="1" lang="en-US" altLang="ja-JP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40000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en-US" altLang="ja-JP" sz="10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</xdr:txBody>
    </xdr:sp>
    <xdr:clientData/>
  </xdr:twoCellAnchor>
  <xdr:twoCellAnchor>
    <xdr:from>
      <xdr:col>14</xdr:col>
      <xdr:colOff>114300</xdr:colOff>
      <xdr:row>14</xdr:row>
      <xdr:rowOff>0</xdr:rowOff>
    </xdr:from>
    <xdr:to>
      <xdr:col>22</xdr:col>
      <xdr:colOff>0</xdr:colOff>
      <xdr:row>18</xdr:row>
      <xdr:rowOff>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CxnSpPr>
          <a:stCxn id="23" idx="1"/>
        </xdr:cNvCxnSpPr>
      </xdr:nvCxnSpPr>
      <xdr:spPr>
        <a:xfrm flipH="1" flipV="1">
          <a:off x="3314700" y="3200400"/>
          <a:ext cx="1714500" cy="9144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21</xdr:row>
      <xdr:rowOff>0</xdr:rowOff>
    </xdr:from>
    <xdr:to>
      <xdr:col>41</xdr:col>
      <xdr:colOff>0</xdr:colOff>
      <xdr:row>25</xdr:row>
      <xdr:rowOff>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/>
      </xdr:nvSpPr>
      <xdr:spPr>
        <a:xfrm>
          <a:off x="5029200" y="4800600"/>
          <a:ext cx="4343400" cy="914400"/>
        </a:xfrm>
        <a:prstGeom prst="rect">
          <a:avLst/>
        </a:prstGeom>
        <a:solidFill>
          <a:srgbClr val="FFFF99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入力・変更できるのは</a:t>
          </a:r>
          <a:endParaRPr kumimoji="1" lang="en-US" altLang="ja-JP" sz="16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黄色網掛けの箇所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のみ！</a:t>
          </a:r>
          <a:endParaRPr kumimoji="1" lang="en-US" altLang="ja-JP" sz="16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他は入力不可</a:t>
          </a:r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6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43</xdr:col>
      <xdr:colOff>0</xdr:colOff>
      <xdr:row>32</xdr:row>
      <xdr:rowOff>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/>
      </xdr:nvSpPr>
      <xdr:spPr>
        <a:xfrm>
          <a:off x="6172200" y="6629400"/>
          <a:ext cx="3657600" cy="6858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全体　　：対象プレイヤー全員の惜敗率順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３位まで：４位を足切りにした上での惜敗率順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２位まで：３～４位を足切りにした上での惜敗率順</a:t>
          </a:r>
        </a:p>
      </xdr:txBody>
    </xdr:sp>
    <xdr:clientData/>
  </xdr:twoCellAnchor>
  <xdr:twoCellAnchor>
    <xdr:from>
      <xdr:col>24</xdr:col>
      <xdr:colOff>114300</xdr:colOff>
      <xdr:row>30</xdr:row>
      <xdr:rowOff>114300</xdr:rowOff>
    </xdr:from>
    <xdr:to>
      <xdr:col>27</xdr:col>
      <xdr:colOff>0</xdr:colOff>
      <xdr:row>32</xdr:row>
      <xdr:rowOff>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CxnSpPr>
          <a:stCxn id="46" idx="1"/>
        </xdr:cNvCxnSpPr>
      </xdr:nvCxnSpPr>
      <xdr:spPr>
        <a:xfrm flipH="1">
          <a:off x="5600700" y="6972300"/>
          <a:ext cx="571500" cy="3429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40</xdr:row>
      <xdr:rowOff>0</xdr:rowOff>
    </xdr:from>
    <xdr:to>
      <xdr:col>43</xdr:col>
      <xdr:colOff>0</xdr:colOff>
      <xdr:row>46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/>
      </xdr:nvSpPr>
      <xdr:spPr>
        <a:xfrm>
          <a:off x="6172200" y="9144000"/>
          <a:ext cx="3657600" cy="13716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惜敗率順の数字が出力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通過：惜敗率に関係なく次回戦へ進出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数字：惜敗率順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惜敗率が同率の場合は獲得した点数順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網掛け無しは通過できる惜敗率順位、</a:t>
          </a:r>
          <a:endParaRPr kumimoji="1" lang="en-US" altLang="ja-JP" sz="10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灰色網掛けは通過できない惜敗率順位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を意味しています。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27</xdr:col>
      <xdr:colOff>0</xdr:colOff>
      <xdr:row>43</xdr:row>
      <xdr:rowOff>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CxnSpPr>
          <a:stCxn id="52" idx="1"/>
        </xdr:cNvCxnSpPr>
      </xdr:nvCxnSpPr>
      <xdr:spPr>
        <a:xfrm flipH="1" flipV="1">
          <a:off x="685800" y="6858000"/>
          <a:ext cx="5486400" cy="29718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33</xdr:row>
      <xdr:rowOff>0</xdr:rowOff>
    </xdr:from>
    <xdr:to>
      <xdr:col>43</xdr:col>
      <xdr:colOff>0</xdr:colOff>
      <xdr:row>37</xdr:row>
      <xdr:rowOff>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/>
      </xdr:nvSpPr>
      <xdr:spPr>
        <a:xfrm>
          <a:off x="6172200" y="7543800"/>
          <a:ext cx="3657600" cy="914400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点数入力タブで設定した救済人数に対し、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救済対象数が超過した場合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にそれを知らせるチェック項目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ボーダーとなる順位に惜敗率・点数ともに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同値のプレイヤーが複数いると発生</a:t>
          </a:r>
          <a:r>
            <a:rPr kumimoji="1" lang="en-US" altLang="ja-JP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</xdr:txBody>
    </xdr:sp>
    <xdr:clientData/>
  </xdr:twoCellAnchor>
  <xdr:twoCellAnchor>
    <xdr:from>
      <xdr:col>24</xdr:col>
      <xdr:colOff>114300</xdr:colOff>
      <xdr:row>35</xdr:row>
      <xdr:rowOff>0</xdr:rowOff>
    </xdr:from>
    <xdr:to>
      <xdr:col>27</xdr:col>
      <xdr:colOff>0</xdr:colOff>
      <xdr:row>35</xdr:row>
      <xdr:rowOff>114300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CxnSpPr>
          <a:stCxn id="25" idx="1"/>
        </xdr:cNvCxnSpPr>
      </xdr:nvCxnSpPr>
      <xdr:spPr>
        <a:xfrm flipH="1">
          <a:off x="5600700" y="8001000"/>
          <a:ext cx="571500" cy="1143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AN50"/>
  <sheetViews>
    <sheetView showGridLines="0" tabSelected="1" workbookViewId="0"/>
  </sheetViews>
  <sheetFormatPr defaultColWidth="3" defaultRowHeight="18" customHeight="1"/>
  <cols>
    <col min="1" max="16384" width="3" style="50"/>
  </cols>
  <sheetData>
    <row r="1" spans="1:1" ht="18" customHeight="1">
      <c r="A1" s="50" t="s">
        <v>39</v>
      </c>
    </row>
    <row r="3" spans="1:1" ht="18" customHeight="1">
      <c r="A3" s="50" t="s">
        <v>40</v>
      </c>
    </row>
    <row r="29" spans="1:1" ht="18" customHeight="1">
      <c r="A29" s="50" t="s">
        <v>66</v>
      </c>
    </row>
    <row r="49" spans="1:40" ht="18" customHeight="1">
      <c r="A49" s="50" t="s">
        <v>41</v>
      </c>
    </row>
    <row r="50" spans="1:40" ht="18" customHeight="1">
      <c r="B50" s="73" t="s">
        <v>42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</row>
  </sheetData>
  <sheetProtection password="8C7D" sheet="1" objects="1" scenarios="1"/>
  <mergeCells count="1">
    <mergeCell ref="B50:AN50"/>
  </mergeCells>
  <phoneticPr fontId="4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F69"/>
  <sheetViews>
    <sheetView workbookViewId="0">
      <pane ySplit="4" topLeftCell="A5" activePane="bottomLeft" state="frozen"/>
      <selection pane="bottomLeft" activeCell="B5" sqref="B5"/>
    </sheetView>
  </sheetViews>
  <sheetFormatPr defaultRowHeight="22.5" customHeight="1"/>
  <cols>
    <col min="1" max="1" width="17.5" style="1" customWidth="1"/>
    <col min="2" max="2" width="25" style="1" customWidth="1"/>
    <col min="3" max="4" width="12.5" style="1" customWidth="1"/>
    <col min="5" max="5" width="7.5" style="1" customWidth="1"/>
    <col min="6" max="6" width="9" style="36" hidden="1" customWidth="1"/>
    <col min="7" max="16384" width="9" style="1"/>
  </cols>
  <sheetData>
    <row r="1" spans="1:6" ht="22.5" customHeight="1">
      <c r="B1" s="37" t="s">
        <v>0</v>
      </c>
      <c r="C1" s="2">
        <v>1</v>
      </c>
      <c r="D1" s="35" t="s">
        <v>1</v>
      </c>
      <c r="E1" s="36"/>
      <c r="F1" s="1"/>
    </row>
    <row r="2" spans="1:6" ht="22.5" customHeight="1">
      <c r="A2" s="48"/>
      <c r="B2" s="37" t="s">
        <v>68</v>
      </c>
      <c r="C2" s="2">
        <v>2</v>
      </c>
      <c r="D2" s="35" t="s">
        <v>2</v>
      </c>
      <c r="E2" s="36"/>
      <c r="F2" s="1"/>
    </row>
    <row r="3" spans="1:6" ht="22.5" customHeight="1">
      <c r="B3" s="49" t="s">
        <v>69</v>
      </c>
      <c r="C3" s="2">
        <v>4</v>
      </c>
      <c r="D3" s="35" t="str">
        <f>"名まで(確認対象数："&amp;COUNT(最終結果!A2:A65)&amp;"名)"</f>
        <v>名まで(確認対象数：6名)</v>
      </c>
      <c r="E3" s="36"/>
      <c r="F3" s="1"/>
    </row>
    <row r="4" spans="1:6" ht="22.5" customHeight="1" thickBot="1">
      <c r="A4" s="38"/>
      <c r="B4" s="39" t="s">
        <v>3</v>
      </c>
      <c r="C4" s="40" t="s">
        <v>4</v>
      </c>
      <c r="D4" s="40" t="s">
        <v>5</v>
      </c>
      <c r="E4" s="41" t="s">
        <v>6</v>
      </c>
    </row>
    <row r="5" spans="1:6" ht="22.5" customHeight="1" thickTop="1">
      <c r="A5" s="74" t="s">
        <v>7</v>
      </c>
      <c r="B5" s="5" t="s">
        <v>52</v>
      </c>
      <c r="C5" s="32">
        <v>31162</v>
      </c>
      <c r="D5" s="42">
        <f>C5/100</f>
        <v>311.62</v>
      </c>
      <c r="E5" s="43">
        <f>IF(C5=0,4,RANK(C5,C$5:C$8))</f>
        <v>1</v>
      </c>
      <c r="F5" s="36">
        <v>1</v>
      </c>
    </row>
    <row r="6" spans="1:6" ht="22.5" customHeight="1">
      <c r="A6" s="75"/>
      <c r="B6" s="3" t="s">
        <v>53</v>
      </c>
      <c r="C6" s="33">
        <v>19732</v>
      </c>
      <c r="D6" s="44">
        <f t="shared" ref="D6:D68" si="0">C6/100</f>
        <v>197.32</v>
      </c>
      <c r="E6" s="45">
        <f>IF(C6=0,4,RANK(C6,C$5:C$8))</f>
        <v>4</v>
      </c>
      <c r="F6" s="36">
        <v>2</v>
      </c>
    </row>
    <row r="7" spans="1:6" ht="22.5" customHeight="1">
      <c r="A7" s="75"/>
      <c r="B7" s="3" t="s">
        <v>54</v>
      </c>
      <c r="C7" s="33">
        <v>21901</v>
      </c>
      <c r="D7" s="44">
        <f t="shared" si="0"/>
        <v>219.01</v>
      </c>
      <c r="E7" s="45">
        <f>IF(C7=0,4,RANK(C7,C$5:C$8))</f>
        <v>3</v>
      </c>
      <c r="F7" s="36">
        <v>3</v>
      </c>
    </row>
    <row r="8" spans="1:6" ht="22.5" customHeight="1" thickBot="1">
      <c r="A8" s="76"/>
      <c r="B8" s="4" t="s">
        <v>55</v>
      </c>
      <c r="C8" s="34">
        <v>21969</v>
      </c>
      <c r="D8" s="46">
        <f t="shared" si="0"/>
        <v>219.69</v>
      </c>
      <c r="E8" s="47">
        <f>IF(C8=0,4,RANK(C8,C$5:C$8))</f>
        <v>2</v>
      </c>
      <c r="F8" s="36">
        <v>4</v>
      </c>
    </row>
    <row r="9" spans="1:6" ht="22.5" customHeight="1" thickTop="1">
      <c r="A9" s="74" t="s">
        <v>8</v>
      </c>
      <c r="B9" s="5" t="s">
        <v>56</v>
      </c>
      <c r="C9" s="32">
        <v>25219</v>
      </c>
      <c r="D9" s="42">
        <f t="shared" si="0"/>
        <v>252.19</v>
      </c>
      <c r="E9" s="43">
        <f>IF(C9=0,4,RANK(C9,C$9:C$12))</f>
        <v>4</v>
      </c>
      <c r="F9" s="36">
        <v>5</v>
      </c>
    </row>
    <row r="10" spans="1:6" ht="22.5" customHeight="1">
      <c r="A10" s="75"/>
      <c r="B10" s="3" t="s">
        <v>57</v>
      </c>
      <c r="C10" s="33">
        <v>27452</v>
      </c>
      <c r="D10" s="44">
        <f t="shared" si="0"/>
        <v>274.52</v>
      </c>
      <c r="E10" s="45">
        <f>IF(C10=0,4,RANK(C10,C$9:C$12))</f>
        <v>3</v>
      </c>
      <c r="F10" s="36">
        <v>6</v>
      </c>
    </row>
    <row r="11" spans="1:6" ht="22.5" customHeight="1">
      <c r="A11" s="75"/>
      <c r="B11" s="3" t="s">
        <v>58</v>
      </c>
      <c r="C11" s="33">
        <v>31027</v>
      </c>
      <c r="D11" s="44">
        <f t="shared" si="0"/>
        <v>310.27</v>
      </c>
      <c r="E11" s="45">
        <f>IF(C11=0,4,RANK(C11,C$9:C$12))</f>
        <v>1</v>
      </c>
      <c r="F11" s="36">
        <v>7</v>
      </c>
    </row>
    <row r="12" spans="1:6" ht="22.5" customHeight="1" thickBot="1">
      <c r="A12" s="76"/>
      <c r="B12" s="4" t="s">
        <v>59</v>
      </c>
      <c r="C12" s="34">
        <v>30151</v>
      </c>
      <c r="D12" s="46">
        <f t="shared" si="0"/>
        <v>301.51</v>
      </c>
      <c r="E12" s="47">
        <f>IF(C12=0,4,RANK(C12,C$9:C$12))</f>
        <v>2</v>
      </c>
      <c r="F12" s="36">
        <v>8</v>
      </c>
    </row>
    <row r="13" spans="1:6" ht="22.5" customHeight="1" thickTop="1">
      <c r="A13" s="74" t="s">
        <v>9</v>
      </c>
      <c r="B13" s="5" t="s">
        <v>60</v>
      </c>
      <c r="C13" s="32">
        <v>27591</v>
      </c>
      <c r="D13" s="42">
        <f t="shared" si="0"/>
        <v>275.91000000000003</v>
      </c>
      <c r="E13" s="43">
        <f>IF(C13=0,4,RANK(C13,C$13:C$16))</f>
        <v>2</v>
      </c>
      <c r="F13" s="36">
        <v>9</v>
      </c>
    </row>
    <row r="14" spans="1:6" ht="22.5" customHeight="1">
      <c r="A14" s="75"/>
      <c r="B14" s="3" t="s">
        <v>61</v>
      </c>
      <c r="C14" s="33">
        <v>24402</v>
      </c>
      <c r="D14" s="44">
        <f t="shared" si="0"/>
        <v>244.02</v>
      </c>
      <c r="E14" s="45">
        <f>IF(C14=0,4,RANK(C14,C$13:C$16))</f>
        <v>3</v>
      </c>
      <c r="F14" s="36">
        <v>10</v>
      </c>
    </row>
    <row r="15" spans="1:6" ht="22.5" customHeight="1">
      <c r="A15" s="75"/>
      <c r="B15" s="3" t="s">
        <v>62</v>
      </c>
      <c r="C15" s="33">
        <v>34489</v>
      </c>
      <c r="D15" s="44">
        <f t="shared" si="0"/>
        <v>344.89</v>
      </c>
      <c r="E15" s="45">
        <f>IF(C15=0,4,RANK(C15,C$13:C$16))</f>
        <v>1</v>
      </c>
      <c r="F15" s="36">
        <v>11</v>
      </c>
    </row>
    <row r="16" spans="1:6" ht="22.5" customHeight="1" thickBot="1">
      <c r="A16" s="76"/>
      <c r="B16" s="4" t="s">
        <v>67</v>
      </c>
      <c r="C16" s="34">
        <v>0</v>
      </c>
      <c r="D16" s="46">
        <f t="shared" si="0"/>
        <v>0</v>
      </c>
      <c r="E16" s="47">
        <f>IF(C16=0,4,RANK(C16,C$13:C$16))</f>
        <v>4</v>
      </c>
      <c r="F16" s="36">
        <v>12</v>
      </c>
    </row>
    <row r="17" spans="1:6" ht="22.5" customHeight="1" thickTop="1">
      <c r="A17" s="74" t="s">
        <v>10</v>
      </c>
      <c r="B17" s="5" t="s">
        <v>63</v>
      </c>
      <c r="C17" s="32">
        <v>20087</v>
      </c>
      <c r="D17" s="42">
        <f t="shared" si="0"/>
        <v>200.87</v>
      </c>
      <c r="E17" s="43">
        <f>IF(C17=0,4,RANK(C17,C$17:C$20))</f>
        <v>2</v>
      </c>
      <c r="F17" s="36">
        <v>13</v>
      </c>
    </row>
    <row r="18" spans="1:6" ht="22.5" customHeight="1">
      <c r="A18" s="75"/>
      <c r="B18" s="3" t="s">
        <v>64</v>
      </c>
      <c r="C18" s="33">
        <v>27793</v>
      </c>
      <c r="D18" s="44">
        <f t="shared" si="0"/>
        <v>277.93</v>
      </c>
      <c r="E18" s="45">
        <f>IF(C18=0,4,RANK(C18,C$17:C$20))</f>
        <v>1</v>
      </c>
      <c r="F18" s="36">
        <v>14</v>
      </c>
    </row>
    <row r="19" spans="1:6" ht="22.5" customHeight="1">
      <c r="A19" s="75"/>
      <c r="B19" s="3" t="s">
        <v>65</v>
      </c>
      <c r="C19" s="33">
        <v>19465</v>
      </c>
      <c r="D19" s="44">
        <f t="shared" si="0"/>
        <v>194.65</v>
      </c>
      <c r="E19" s="45">
        <f>IF(C19=0,4,RANK(C19,C$17:C$20))</f>
        <v>3</v>
      </c>
      <c r="F19" s="36">
        <v>15</v>
      </c>
    </row>
    <row r="20" spans="1:6" ht="22.5" customHeight="1" thickBot="1">
      <c r="A20" s="76"/>
      <c r="B20" s="4"/>
      <c r="C20" s="34"/>
      <c r="D20" s="46">
        <f t="shared" si="0"/>
        <v>0</v>
      </c>
      <c r="E20" s="47">
        <f>IF(C20=0,4,RANK(C20,C$17:C$20))</f>
        <v>4</v>
      </c>
      <c r="F20" s="36">
        <v>16</v>
      </c>
    </row>
    <row r="21" spans="1:6" ht="22.5" customHeight="1" thickTop="1">
      <c r="A21" s="74" t="s">
        <v>11</v>
      </c>
      <c r="B21" s="5"/>
      <c r="C21" s="32"/>
      <c r="D21" s="42">
        <f t="shared" si="0"/>
        <v>0</v>
      </c>
      <c r="E21" s="43">
        <f>IF(C21=0,4,RANK(C21,C$21:C$24))</f>
        <v>4</v>
      </c>
      <c r="F21" s="36">
        <v>17</v>
      </c>
    </row>
    <row r="22" spans="1:6" ht="22.5" customHeight="1">
      <c r="A22" s="75"/>
      <c r="B22" s="3"/>
      <c r="C22" s="33"/>
      <c r="D22" s="44">
        <f t="shared" si="0"/>
        <v>0</v>
      </c>
      <c r="E22" s="45">
        <f>IF(C22=0,4,RANK(C22,C$21:C$24))</f>
        <v>4</v>
      </c>
      <c r="F22" s="36">
        <v>18</v>
      </c>
    </row>
    <row r="23" spans="1:6" ht="22.5" customHeight="1">
      <c r="A23" s="75"/>
      <c r="B23" s="3"/>
      <c r="C23" s="33"/>
      <c r="D23" s="44">
        <f t="shared" si="0"/>
        <v>0</v>
      </c>
      <c r="E23" s="45">
        <f>IF(C23=0,4,RANK(C23,C$21:C$24))</f>
        <v>4</v>
      </c>
      <c r="F23" s="36">
        <v>19</v>
      </c>
    </row>
    <row r="24" spans="1:6" ht="22.5" customHeight="1" thickBot="1">
      <c r="A24" s="76"/>
      <c r="B24" s="4"/>
      <c r="C24" s="34"/>
      <c r="D24" s="46">
        <f t="shared" si="0"/>
        <v>0</v>
      </c>
      <c r="E24" s="47">
        <f>IF(C24=0,4,RANK(C24,C$21:C$24))</f>
        <v>4</v>
      </c>
      <c r="F24" s="36">
        <v>20</v>
      </c>
    </row>
    <row r="25" spans="1:6" ht="22.5" customHeight="1" thickTop="1">
      <c r="A25" s="74" t="s">
        <v>12</v>
      </c>
      <c r="B25" s="5"/>
      <c r="C25" s="32"/>
      <c r="D25" s="42">
        <f t="shared" si="0"/>
        <v>0</v>
      </c>
      <c r="E25" s="43">
        <f>IF(C25=0,4,RANK(C25,C$25:C$28))</f>
        <v>4</v>
      </c>
      <c r="F25" s="36">
        <v>21</v>
      </c>
    </row>
    <row r="26" spans="1:6" ht="22.5" customHeight="1">
      <c r="A26" s="75"/>
      <c r="B26" s="3"/>
      <c r="C26" s="33"/>
      <c r="D26" s="44">
        <f t="shared" si="0"/>
        <v>0</v>
      </c>
      <c r="E26" s="45">
        <f>IF(C26=0,4,RANK(C26,C$25:C$28))</f>
        <v>4</v>
      </c>
      <c r="F26" s="36">
        <v>22</v>
      </c>
    </row>
    <row r="27" spans="1:6" ht="22.5" customHeight="1">
      <c r="A27" s="75"/>
      <c r="B27" s="3"/>
      <c r="C27" s="33"/>
      <c r="D27" s="44">
        <f t="shared" si="0"/>
        <v>0</v>
      </c>
      <c r="E27" s="45">
        <f>IF(C27=0,4,RANK(C27,C$25:C$28))</f>
        <v>4</v>
      </c>
      <c r="F27" s="36">
        <v>23</v>
      </c>
    </row>
    <row r="28" spans="1:6" ht="22.5" customHeight="1" thickBot="1">
      <c r="A28" s="76"/>
      <c r="B28" s="4"/>
      <c r="C28" s="34"/>
      <c r="D28" s="46">
        <f t="shared" si="0"/>
        <v>0</v>
      </c>
      <c r="E28" s="47">
        <f>IF(C28=0,4,RANK(C28,C$25:C$28))</f>
        <v>4</v>
      </c>
      <c r="F28" s="36">
        <v>24</v>
      </c>
    </row>
    <row r="29" spans="1:6" ht="22.5" customHeight="1" thickTop="1">
      <c r="A29" s="74" t="s">
        <v>13</v>
      </c>
      <c r="B29" s="5"/>
      <c r="C29" s="32"/>
      <c r="D29" s="42">
        <f t="shared" si="0"/>
        <v>0</v>
      </c>
      <c r="E29" s="43">
        <f>IF(C29=0,4,RANK(C29,C$29:C$32))</f>
        <v>4</v>
      </c>
      <c r="F29" s="36">
        <v>25</v>
      </c>
    </row>
    <row r="30" spans="1:6" ht="22.5" customHeight="1">
      <c r="A30" s="75"/>
      <c r="B30" s="3"/>
      <c r="C30" s="33"/>
      <c r="D30" s="44">
        <f t="shared" si="0"/>
        <v>0</v>
      </c>
      <c r="E30" s="45">
        <f>IF(C30=0,4,RANK(C30,C$29:C$32))</f>
        <v>4</v>
      </c>
      <c r="F30" s="36">
        <v>26</v>
      </c>
    </row>
    <row r="31" spans="1:6" ht="22.5" customHeight="1">
      <c r="A31" s="75"/>
      <c r="B31" s="3"/>
      <c r="C31" s="33"/>
      <c r="D31" s="44">
        <f t="shared" si="0"/>
        <v>0</v>
      </c>
      <c r="E31" s="45">
        <f>IF(C31=0,4,RANK(C31,C$29:C$32))</f>
        <v>4</v>
      </c>
      <c r="F31" s="36">
        <v>27</v>
      </c>
    </row>
    <row r="32" spans="1:6" ht="22.5" customHeight="1" thickBot="1">
      <c r="A32" s="76"/>
      <c r="B32" s="4"/>
      <c r="C32" s="34"/>
      <c r="D32" s="46">
        <f t="shared" si="0"/>
        <v>0</v>
      </c>
      <c r="E32" s="47">
        <f>IF(C32=0,4,RANK(C32,C$29:C$32))</f>
        <v>4</v>
      </c>
      <c r="F32" s="36">
        <v>28</v>
      </c>
    </row>
    <row r="33" spans="1:6" ht="22.5" customHeight="1" thickTop="1">
      <c r="A33" s="74" t="s">
        <v>14</v>
      </c>
      <c r="B33" s="5"/>
      <c r="C33" s="32"/>
      <c r="D33" s="42">
        <f t="shared" si="0"/>
        <v>0</v>
      </c>
      <c r="E33" s="43">
        <f>IF(C33=0,4,RANK(C33,C$33:C$36))</f>
        <v>4</v>
      </c>
      <c r="F33" s="36">
        <v>29</v>
      </c>
    </row>
    <row r="34" spans="1:6" ht="22.5" customHeight="1">
      <c r="A34" s="75"/>
      <c r="B34" s="3"/>
      <c r="C34" s="33"/>
      <c r="D34" s="44">
        <f t="shared" si="0"/>
        <v>0</v>
      </c>
      <c r="E34" s="45">
        <f>IF(C34=0,4,RANK(C34,C$33:C$36))</f>
        <v>4</v>
      </c>
      <c r="F34" s="36">
        <v>30</v>
      </c>
    </row>
    <row r="35" spans="1:6" ht="22.5" customHeight="1">
      <c r="A35" s="75"/>
      <c r="B35" s="3"/>
      <c r="C35" s="33"/>
      <c r="D35" s="44">
        <f t="shared" si="0"/>
        <v>0</v>
      </c>
      <c r="E35" s="45">
        <f>IF(C35=0,4,RANK(C35,C$33:C$36))</f>
        <v>4</v>
      </c>
      <c r="F35" s="36">
        <v>31</v>
      </c>
    </row>
    <row r="36" spans="1:6" ht="22.5" customHeight="1" thickBot="1">
      <c r="A36" s="76"/>
      <c r="B36" s="4"/>
      <c r="C36" s="34"/>
      <c r="D36" s="46">
        <f t="shared" si="0"/>
        <v>0</v>
      </c>
      <c r="E36" s="47">
        <f>IF(C36=0,4,RANK(C36,C$33:C$36))</f>
        <v>4</v>
      </c>
      <c r="F36" s="36">
        <v>32</v>
      </c>
    </row>
    <row r="37" spans="1:6" ht="22.5" customHeight="1" thickTop="1">
      <c r="A37" s="74" t="s">
        <v>15</v>
      </c>
      <c r="B37" s="5"/>
      <c r="C37" s="32"/>
      <c r="D37" s="42">
        <f t="shared" si="0"/>
        <v>0</v>
      </c>
      <c r="E37" s="43">
        <f>IF(C37=0,4,RANK(C37,C$37:C$40))</f>
        <v>4</v>
      </c>
      <c r="F37" s="36">
        <v>33</v>
      </c>
    </row>
    <row r="38" spans="1:6" ht="22.5" customHeight="1">
      <c r="A38" s="75"/>
      <c r="B38" s="3"/>
      <c r="C38" s="33"/>
      <c r="D38" s="44">
        <f t="shared" si="0"/>
        <v>0</v>
      </c>
      <c r="E38" s="45">
        <f>IF(C38=0,4,RANK(C38,C$37:C$40))</f>
        <v>4</v>
      </c>
      <c r="F38" s="36">
        <v>34</v>
      </c>
    </row>
    <row r="39" spans="1:6" ht="22.5" customHeight="1">
      <c r="A39" s="75"/>
      <c r="B39" s="3"/>
      <c r="C39" s="33"/>
      <c r="D39" s="44">
        <f t="shared" si="0"/>
        <v>0</v>
      </c>
      <c r="E39" s="45">
        <f>IF(C39=0,4,RANK(C39,C$37:C$40))</f>
        <v>4</v>
      </c>
      <c r="F39" s="36">
        <v>35</v>
      </c>
    </row>
    <row r="40" spans="1:6" ht="22.5" customHeight="1" thickBot="1">
      <c r="A40" s="76"/>
      <c r="B40" s="4"/>
      <c r="C40" s="34"/>
      <c r="D40" s="46">
        <f t="shared" si="0"/>
        <v>0</v>
      </c>
      <c r="E40" s="47">
        <f>IF(C40=0,4,RANK(C40,C$37:C$40))</f>
        <v>4</v>
      </c>
      <c r="F40" s="36">
        <v>36</v>
      </c>
    </row>
    <row r="41" spans="1:6" ht="22.5" customHeight="1" thickTop="1">
      <c r="A41" s="74" t="s">
        <v>16</v>
      </c>
      <c r="B41" s="5"/>
      <c r="C41" s="32"/>
      <c r="D41" s="42">
        <f t="shared" si="0"/>
        <v>0</v>
      </c>
      <c r="E41" s="43">
        <f>IF(C41=0,4,RANK(C41,C$41:C$44))</f>
        <v>4</v>
      </c>
      <c r="F41" s="36">
        <v>37</v>
      </c>
    </row>
    <row r="42" spans="1:6" ht="22.5" customHeight="1">
      <c r="A42" s="75"/>
      <c r="B42" s="3"/>
      <c r="C42" s="33"/>
      <c r="D42" s="44">
        <f t="shared" si="0"/>
        <v>0</v>
      </c>
      <c r="E42" s="45">
        <f>IF(C42=0,4,RANK(C42,C$41:C$44))</f>
        <v>4</v>
      </c>
      <c r="F42" s="36">
        <v>38</v>
      </c>
    </row>
    <row r="43" spans="1:6" ht="22.5" customHeight="1">
      <c r="A43" s="75"/>
      <c r="B43" s="3"/>
      <c r="C43" s="33"/>
      <c r="D43" s="44">
        <f t="shared" si="0"/>
        <v>0</v>
      </c>
      <c r="E43" s="45">
        <f>IF(C43=0,4,RANK(C43,C$41:C$44))</f>
        <v>4</v>
      </c>
      <c r="F43" s="36">
        <v>39</v>
      </c>
    </row>
    <row r="44" spans="1:6" ht="22.5" customHeight="1" thickBot="1">
      <c r="A44" s="76"/>
      <c r="B44" s="4"/>
      <c r="C44" s="34"/>
      <c r="D44" s="46">
        <f t="shared" si="0"/>
        <v>0</v>
      </c>
      <c r="E44" s="47">
        <f>IF(C44=0,4,RANK(C44,C$41:C$44))</f>
        <v>4</v>
      </c>
      <c r="F44" s="36">
        <v>40</v>
      </c>
    </row>
    <row r="45" spans="1:6" ht="22.5" customHeight="1" thickTop="1">
      <c r="A45" s="74" t="s">
        <v>17</v>
      </c>
      <c r="B45" s="5"/>
      <c r="C45" s="32"/>
      <c r="D45" s="42">
        <f t="shared" si="0"/>
        <v>0</v>
      </c>
      <c r="E45" s="43">
        <f>IF(C45=0,4,RANK(C45,C$45:C$48))</f>
        <v>4</v>
      </c>
      <c r="F45" s="36">
        <v>41</v>
      </c>
    </row>
    <row r="46" spans="1:6" ht="22.5" customHeight="1">
      <c r="A46" s="75"/>
      <c r="B46" s="3"/>
      <c r="C46" s="33"/>
      <c r="D46" s="44">
        <f t="shared" si="0"/>
        <v>0</v>
      </c>
      <c r="E46" s="45">
        <f>IF(C46=0,4,RANK(C46,C$45:C$48))</f>
        <v>4</v>
      </c>
      <c r="F46" s="36">
        <v>42</v>
      </c>
    </row>
    <row r="47" spans="1:6" ht="22.5" customHeight="1">
      <c r="A47" s="75"/>
      <c r="B47" s="3"/>
      <c r="C47" s="33"/>
      <c r="D47" s="44">
        <f t="shared" si="0"/>
        <v>0</v>
      </c>
      <c r="E47" s="45">
        <f>IF(C47=0,4,RANK(C47,C$45:C$48))</f>
        <v>4</v>
      </c>
      <c r="F47" s="36">
        <v>43</v>
      </c>
    </row>
    <row r="48" spans="1:6" ht="22.5" customHeight="1" thickBot="1">
      <c r="A48" s="76"/>
      <c r="B48" s="4"/>
      <c r="C48" s="34"/>
      <c r="D48" s="46">
        <f t="shared" si="0"/>
        <v>0</v>
      </c>
      <c r="E48" s="47">
        <f>IF(C48=0,4,RANK(C48,C$45:C$48))</f>
        <v>4</v>
      </c>
      <c r="F48" s="36">
        <v>44</v>
      </c>
    </row>
    <row r="49" spans="1:6" ht="22.5" customHeight="1" thickTop="1">
      <c r="A49" s="74" t="s">
        <v>18</v>
      </c>
      <c r="B49" s="5"/>
      <c r="C49" s="32"/>
      <c r="D49" s="42">
        <f t="shared" si="0"/>
        <v>0</v>
      </c>
      <c r="E49" s="43">
        <f>IF(C49=0,4,RANK(C49,C$49:C$52))</f>
        <v>4</v>
      </c>
      <c r="F49" s="36">
        <v>45</v>
      </c>
    </row>
    <row r="50" spans="1:6" ht="22.5" customHeight="1">
      <c r="A50" s="75"/>
      <c r="B50" s="3"/>
      <c r="C50" s="33"/>
      <c r="D50" s="44">
        <f t="shared" si="0"/>
        <v>0</v>
      </c>
      <c r="E50" s="45">
        <f>IF(C50=0,4,RANK(C50,C$49:C$52))</f>
        <v>4</v>
      </c>
      <c r="F50" s="36">
        <v>46</v>
      </c>
    </row>
    <row r="51" spans="1:6" ht="22.5" customHeight="1">
      <c r="A51" s="75"/>
      <c r="B51" s="3"/>
      <c r="C51" s="33"/>
      <c r="D51" s="44">
        <f t="shared" si="0"/>
        <v>0</v>
      </c>
      <c r="E51" s="45">
        <f>IF(C51=0,4,RANK(C51,C$49:C$52))</f>
        <v>4</v>
      </c>
      <c r="F51" s="36">
        <v>47</v>
      </c>
    </row>
    <row r="52" spans="1:6" ht="22.5" customHeight="1" thickBot="1">
      <c r="A52" s="76"/>
      <c r="B52" s="4"/>
      <c r="C52" s="34"/>
      <c r="D52" s="46">
        <f t="shared" si="0"/>
        <v>0</v>
      </c>
      <c r="E52" s="47">
        <f>IF(C52=0,4,RANK(C52,C$49:C$52))</f>
        <v>4</v>
      </c>
      <c r="F52" s="36">
        <v>48</v>
      </c>
    </row>
    <row r="53" spans="1:6" ht="22.5" customHeight="1" thickTop="1">
      <c r="A53" s="74" t="s">
        <v>19</v>
      </c>
      <c r="B53" s="5"/>
      <c r="C53" s="32"/>
      <c r="D53" s="42">
        <f t="shared" si="0"/>
        <v>0</v>
      </c>
      <c r="E53" s="43">
        <f>IF(C53=0,4,RANK(C53,C$53:C$56))</f>
        <v>4</v>
      </c>
      <c r="F53" s="36">
        <v>49</v>
      </c>
    </row>
    <row r="54" spans="1:6" ht="22.5" customHeight="1">
      <c r="A54" s="75"/>
      <c r="B54" s="3"/>
      <c r="C54" s="33"/>
      <c r="D54" s="44">
        <f t="shared" si="0"/>
        <v>0</v>
      </c>
      <c r="E54" s="45">
        <f>IF(C54=0,4,RANK(C54,C$53:C$56))</f>
        <v>4</v>
      </c>
      <c r="F54" s="36">
        <v>50</v>
      </c>
    </row>
    <row r="55" spans="1:6" ht="22.5" customHeight="1">
      <c r="A55" s="75"/>
      <c r="B55" s="3"/>
      <c r="C55" s="33"/>
      <c r="D55" s="44">
        <f t="shared" si="0"/>
        <v>0</v>
      </c>
      <c r="E55" s="45">
        <f>IF(C55=0,4,RANK(C55,C$53:C$56))</f>
        <v>4</v>
      </c>
      <c r="F55" s="36">
        <v>51</v>
      </c>
    </row>
    <row r="56" spans="1:6" ht="22.5" customHeight="1" thickBot="1">
      <c r="A56" s="76"/>
      <c r="B56" s="4"/>
      <c r="C56" s="34"/>
      <c r="D56" s="46">
        <f t="shared" si="0"/>
        <v>0</v>
      </c>
      <c r="E56" s="47">
        <f>IF(C56=0,4,RANK(C56,C$53:C$56))</f>
        <v>4</v>
      </c>
      <c r="F56" s="36">
        <v>52</v>
      </c>
    </row>
    <row r="57" spans="1:6" ht="22.5" customHeight="1" thickTop="1">
      <c r="A57" s="74" t="s">
        <v>20</v>
      </c>
      <c r="B57" s="5"/>
      <c r="C57" s="32"/>
      <c r="D57" s="42">
        <f t="shared" si="0"/>
        <v>0</v>
      </c>
      <c r="E57" s="43">
        <f>IF(C57=0,4,RANK(C57,C$57:C$60))</f>
        <v>4</v>
      </c>
      <c r="F57" s="36">
        <v>53</v>
      </c>
    </row>
    <row r="58" spans="1:6" ht="22.5" customHeight="1">
      <c r="A58" s="75"/>
      <c r="B58" s="3"/>
      <c r="C58" s="33"/>
      <c r="D58" s="44">
        <f t="shared" si="0"/>
        <v>0</v>
      </c>
      <c r="E58" s="45">
        <f>IF(C58=0,4,RANK(C58,C$57:C$60))</f>
        <v>4</v>
      </c>
      <c r="F58" s="36">
        <v>54</v>
      </c>
    </row>
    <row r="59" spans="1:6" ht="22.5" customHeight="1">
      <c r="A59" s="75"/>
      <c r="B59" s="3"/>
      <c r="C59" s="33"/>
      <c r="D59" s="44">
        <f t="shared" si="0"/>
        <v>0</v>
      </c>
      <c r="E59" s="45">
        <f>IF(C59=0,4,RANK(C59,C$57:C$60))</f>
        <v>4</v>
      </c>
      <c r="F59" s="36">
        <v>55</v>
      </c>
    </row>
    <row r="60" spans="1:6" ht="22.5" customHeight="1" thickBot="1">
      <c r="A60" s="76"/>
      <c r="B60" s="4"/>
      <c r="C60" s="34"/>
      <c r="D60" s="46">
        <f t="shared" si="0"/>
        <v>0</v>
      </c>
      <c r="E60" s="47">
        <f>IF(C60=0,4,RANK(C60,C$57:C$60))</f>
        <v>4</v>
      </c>
      <c r="F60" s="36">
        <v>56</v>
      </c>
    </row>
    <row r="61" spans="1:6" ht="22.5" customHeight="1" thickTop="1">
      <c r="A61" s="74" t="s">
        <v>21</v>
      </c>
      <c r="B61" s="5"/>
      <c r="C61" s="32"/>
      <c r="D61" s="42">
        <f t="shared" si="0"/>
        <v>0</v>
      </c>
      <c r="E61" s="43">
        <f>IF(C61=0,4,RANK(C61,C$61:C$64))</f>
        <v>4</v>
      </c>
      <c r="F61" s="36">
        <v>57</v>
      </c>
    </row>
    <row r="62" spans="1:6" ht="22.5" customHeight="1">
      <c r="A62" s="75"/>
      <c r="B62" s="3"/>
      <c r="C62" s="33"/>
      <c r="D62" s="44">
        <f t="shared" si="0"/>
        <v>0</v>
      </c>
      <c r="E62" s="45">
        <f>IF(C62=0,4,RANK(C62,C$61:C$64))</f>
        <v>4</v>
      </c>
      <c r="F62" s="36">
        <v>58</v>
      </c>
    </row>
    <row r="63" spans="1:6" ht="22.5" customHeight="1">
      <c r="A63" s="75"/>
      <c r="B63" s="3"/>
      <c r="C63" s="33"/>
      <c r="D63" s="44">
        <f t="shared" si="0"/>
        <v>0</v>
      </c>
      <c r="E63" s="45">
        <f>IF(C63=0,4,RANK(C63,C$61:C$64))</f>
        <v>4</v>
      </c>
      <c r="F63" s="36">
        <v>59</v>
      </c>
    </row>
    <row r="64" spans="1:6" ht="22.5" customHeight="1" thickBot="1">
      <c r="A64" s="76"/>
      <c r="B64" s="4"/>
      <c r="C64" s="34"/>
      <c r="D64" s="46">
        <f t="shared" si="0"/>
        <v>0</v>
      </c>
      <c r="E64" s="47">
        <f>IF(C64=0,4,RANK(C64,C$61:C$64))</f>
        <v>4</v>
      </c>
      <c r="F64" s="36">
        <v>60</v>
      </c>
    </row>
    <row r="65" spans="1:6" ht="22.5" customHeight="1" thickTop="1">
      <c r="A65" s="74" t="s">
        <v>22</v>
      </c>
      <c r="B65" s="5"/>
      <c r="C65" s="32"/>
      <c r="D65" s="42">
        <f t="shared" si="0"/>
        <v>0</v>
      </c>
      <c r="E65" s="43">
        <f>IF(C65=0,4,RANK(C65,C$65:C$68))</f>
        <v>4</v>
      </c>
      <c r="F65" s="36">
        <v>61</v>
      </c>
    </row>
    <row r="66" spans="1:6" ht="22.5" customHeight="1">
      <c r="A66" s="75"/>
      <c r="B66" s="3"/>
      <c r="C66" s="33"/>
      <c r="D66" s="44">
        <f t="shared" si="0"/>
        <v>0</v>
      </c>
      <c r="E66" s="45">
        <f>IF(C66=0,4,RANK(C66,C$65:C$68))</f>
        <v>4</v>
      </c>
      <c r="F66" s="36">
        <v>62</v>
      </c>
    </row>
    <row r="67" spans="1:6" ht="22.5" customHeight="1">
      <c r="A67" s="75"/>
      <c r="B67" s="3"/>
      <c r="C67" s="33"/>
      <c r="D67" s="44">
        <f t="shared" si="0"/>
        <v>0</v>
      </c>
      <c r="E67" s="45">
        <f>IF(C67=0,4,RANK(C67,C$65:C$68))</f>
        <v>4</v>
      </c>
      <c r="F67" s="36">
        <v>63</v>
      </c>
    </row>
    <row r="68" spans="1:6" ht="22.5" customHeight="1" thickBot="1">
      <c r="A68" s="76"/>
      <c r="B68" s="4"/>
      <c r="C68" s="34"/>
      <c r="D68" s="46">
        <f t="shared" si="0"/>
        <v>0</v>
      </c>
      <c r="E68" s="47">
        <f>IF(C68=0,4,RANK(C68,C$65:C$68))</f>
        <v>4</v>
      </c>
      <c r="F68" s="36">
        <v>64</v>
      </c>
    </row>
    <row r="69" spans="1:6" ht="22.5" customHeight="1" thickTop="1"/>
  </sheetData>
  <sheetProtection password="8C7D" sheet="1" objects="1" scenarios="1"/>
  <mergeCells count="16">
    <mergeCell ref="A65:A68"/>
    <mergeCell ref="A49:A52"/>
    <mergeCell ref="A33:A36"/>
    <mergeCell ref="A5:A8"/>
    <mergeCell ref="A25:A28"/>
    <mergeCell ref="A29:A32"/>
    <mergeCell ref="A57:A60"/>
    <mergeCell ref="A61:A64"/>
    <mergeCell ref="A53:A56"/>
    <mergeCell ref="A45:A48"/>
    <mergeCell ref="A9:A12"/>
    <mergeCell ref="A13:A16"/>
    <mergeCell ref="A17:A20"/>
    <mergeCell ref="A37:A40"/>
    <mergeCell ref="A41:A44"/>
    <mergeCell ref="A21:A24"/>
  </mergeCells>
  <phoneticPr fontId="4"/>
  <dataValidations count="4">
    <dataValidation type="list" showErrorMessage="1" errorTitle="エラー！" error="惜敗率の基準となる順位を整数で入力してください。_x000a_【 1 ～ 3 】" sqref="C1:C2">
      <formula1>$F$5:$F$7</formula1>
    </dataValidation>
    <dataValidation type="list" showErrorMessage="1" errorTitle="エラー！" error="勝ち抜けできる惜敗率の順位を整数で入力してください。_x000a_【 1 ～ 64 】" sqref="C3">
      <formula1>$F$5:$F$68</formula1>
    </dataValidation>
    <dataValidation type="whole" allowBlank="1" showErrorMessage="1" errorTitle="エラー！" error="小数点を外した点数を整数で入力してください。_x000a_【 0 ～ 40000 】" sqref="C5:C68">
      <formula1>0</formula1>
      <formula2>40000</formula2>
    </dataValidation>
    <dataValidation type="textLength" operator="lessThanOrEqual" allowBlank="1" showErrorMessage="1" errorTitle="エラー！" error="プレイヤーネームを８文字以内で入力してください。" sqref="B5:B68">
      <formula1>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81CCCE5A-1C3A-471D-BEF3-D08808CBE467}">
            <xm:f>COUNT(最終結果!A2:A65)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68"/>
  <sheetViews>
    <sheetView workbookViewId="0">
      <pane ySplit="1" topLeftCell="A2" activePane="bottomLeft" state="frozen"/>
      <selection pane="bottomLeft" activeCell="M4" sqref="M4"/>
    </sheetView>
  </sheetViews>
  <sheetFormatPr defaultRowHeight="22.5" customHeight="1"/>
  <cols>
    <col min="1" max="1" width="10" style="56" customWidth="1"/>
    <col min="2" max="2" width="25" style="6" customWidth="1"/>
    <col min="3" max="3" width="7.5" style="56" customWidth="1"/>
    <col min="4" max="4" width="6" style="60" hidden="1" customWidth="1"/>
    <col min="5" max="5" width="20" style="56" hidden="1" customWidth="1"/>
    <col min="6" max="6" width="6" style="60" hidden="1" customWidth="1"/>
    <col min="7" max="7" width="20" style="56" hidden="1" customWidth="1"/>
    <col min="8" max="8" width="6" style="60" hidden="1" customWidth="1"/>
    <col min="9" max="9" width="20" style="56" hidden="1" customWidth="1"/>
    <col min="10" max="10" width="15" style="56" customWidth="1"/>
    <col min="11" max="11" width="10" style="59" customWidth="1"/>
    <col min="12" max="12" width="3.75" style="56" customWidth="1"/>
    <col min="13" max="13" width="30" style="56" customWidth="1"/>
    <col min="14" max="16384" width="9" style="56"/>
  </cols>
  <sheetData>
    <row r="1" spans="1:13" ht="45" customHeight="1">
      <c r="A1" s="65" t="s">
        <v>51</v>
      </c>
      <c r="B1" s="51" t="s">
        <v>3</v>
      </c>
      <c r="C1" s="52" t="s">
        <v>23</v>
      </c>
      <c r="D1" s="62" t="s">
        <v>47</v>
      </c>
      <c r="E1" s="55"/>
      <c r="F1" s="62" t="s">
        <v>48</v>
      </c>
      <c r="G1" s="55"/>
      <c r="H1" s="63" t="s">
        <v>43</v>
      </c>
      <c r="I1" s="72" t="s">
        <v>71</v>
      </c>
      <c r="J1" s="54" t="s">
        <v>24</v>
      </c>
      <c r="K1" s="53" t="s">
        <v>5</v>
      </c>
    </row>
    <row r="2" spans="1:13" ht="22.5" customHeight="1" thickBot="1">
      <c r="A2" s="7" t="str">
        <f>IF(F$68=2,D2,IF(F$68=3,F2,H2))</f>
        <v>通過</v>
      </c>
      <c r="B2" s="8" t="str">
        <f>VLOOKUP(途中計算!K3,途中計算!I$3:J$66,2,FALSE)</f>
        <v>ｐｌａｙｅｒ１１</v>
      </c>
      <c r="C2" s="21">
        <f>IF($K2=0,"",VLOOKUP(B2,点数入力!$B$5:$E$68,4,FALSE))</f>
        <v>1</v>
      </c>
      <c r="D2" s="61" t="str">
        <f>IF(E2=0,"",IF($C2&lt;=$F$66,"通過",RANK(E2,E$2:E$65)))</f>
        <v>通過</v>
      </c>
      <c r="E2" s="68" t="str">
        <f>IF(C2&lt;=F$66,"",VLOOKUP($B2,途中計算!O$3:P$66,2,FALSE))</f>
        <v/>
      </c>
      <c r="F2" s="61" t="str">
        <f>IF(G2=0,"",IF($C2&lt;=$F$66,"通過",RANK(G2,G$2:G$65)))</f>
        <v>通過</v>
      </c>
      <c r="G2" s="68" t="str">
        <f>IF(C2&lt;=F$66,"",VLOOKUP($B2,途中計算!L$3:M$66,2,FALSE))</f>
        <v/>
      </c>
      <c r="H2" s="61" t="str">
        <f>IF($K2=0,"",IF($C2&lt;=$F$66,"通過",RANK(I2,$I$2:$I$65)))</f>
        <v>通過</v>
      </c>
      <c r="I2" s="68" t="str">
        <f>IF(OR($C2&lt;=$F$66,J2=0),"",VLOOKUP(B2,途中計算!$B$3:$C$66,2,FALSE))</f>
        <v/>
      </c>
      <c r="J2" s="57">
        <f>ROUNDDOWN(VLOOKUP(B2,途中計算!$B$3:$C$66,2,FALSE),4)</f>
        <v>100</v>
      </c>
      <c r="K2" s="58">
        <f>VLOOKUP($B2,途中計算!$B$3:$D$66,3,0)</f>
        <v>344.89</v>
      </c>
    </row>
    <row r="3" spans="1:13" ht="22.5" customHeight="1" thickBot="1">
      <c r="A3" s="7" t="str">
        <f t="shared" ref="A3:A65" si="0">IF(F$68=2,D3,IF(F$68=3,F3,H3))</f>
        <v>通過</v>
      </c>
      <c r="B3" s="8" t="str">
        <f>VLOOKUP(途中計算!K4,途中計算!I$3:J$66,2,FALSE)</f>
        <v>ｐｌａｙｅｒ０１</v>
      </c>
      <c r="C3" s="21">
        <f>IF($K3=0,"",VLOOKUP(B3,点数入力!$B$5:$E$68,4,FALSE))</f>
        <v>1</v>
      </c>
      <c r="D3" s="61" t="str">
        <f t="shared" ref="D3:D65" si="1">IF(E3=0,"",IF($C3&lt;=$F$66,"通過",RANK(E3,E$2:E$65)))</f>
        <v>通過</v>
      </c>
      <c r="E3" s="68" t="str">
        <f>IF(C3&lt;=F$66,"",VLOOKUP($B3,途中計算!O$3:P$66,2,FALSE))</f>
        <v/>
      </c>
      <c r="F3" s="61" t="str">
        <f t="shared" ref="F3:F65" si="2">IF(G3=0,"",IF($C3&lt;=$F$66,"通過",RANK(G3,G$2:G$65)))</f>
        <v>通過</v>
      </c>
      <c r="G3" s="68" t="str">
        <f>IF(C3&lt;=F$66,"",VLOOKUP($B3,途中計算!L$3:M$66,2,FALSE))</f>
        <v/>
      </c>
      <c r="H3" s="61" t="str">
        <f t="shared" ref="H3:H65" si="3">IF($K3=0,"",IF($C3&lt;=$F$66,"通過",RANK(I3,$I$2:$I$65)))</f>
        <v>通過</v>
      </c>
      <c r="I3" s="68" t="str">
        <f>IF(OR($C3&lt;=$F$66,J3=0),"",VLOOKUP(B3,途中計算!$B$3:$C$66,2,FALSE))</f>
        <v/>
      </c>
      <c r="J3" s="57">
        <f>ROUNDDOWN(VLOOKUP(B3,途中計算!$B$3:$C$66,2,FALSE),4)</f>
        <v>100</v>
      </c>
      <c r="K3" s="58">
        <f>VLOOKUP($B3,途中計算!$B$3:$D$66,3,0)</f>
        <v>311.62</v>
      </c>
      <c r="M3" s="66" t="s">
        <v>44</v>
      </c>
    </row>
    <row r="4" spans="1:13" ht="22.5" customHeight="1" thickBot="1">
      <c r="A4" s="7" t="str">
        <f t="shared" si="0"/>
        <v>通過</v>
      </c>
      <c r="B4" s="8" t="str">
        <f>VLOOKUP(途中計算!K5,途中計算!I$3:J$66,2,FALSE)</f>
        <v>ｐｌａｙｅｒ０７</v>
      </c>
      <c r="C4" s="21">
        <f>IF($K4=0,"",VLOOKUP(B4,点数入力!$B$5:$E$68,4,FALSE))</f>
        <v>1</v>
      </c>
      <c r="D4" s="61" t="str">
        <f t="shared" si="1"/>
        <v>通過</v>
      </c>
      <c r="E4" s="68" t="str">
        <f>IF(C4&lt;=F$66,"",VLOOKUP($B4,途中計算!O$3:P$66,2,FALSE))</f>
        <v/>
      </c>
      <c r="F4" s="61" t="str">
        <f t="shared" si="2"/>
        <v>通過</v>
      </c>
      <c r="G4" s="68" t="str">
        <f>IF(C4&lt;=F$66,"",VLOOKUP($B4,途中計算!L$3:M$66,2,FALSE))</f>
        <v/>
      </c>
      <c r="H4" s="61" t="str">
        <f t="shared" si="3"/>
        <v>通過</v>
      </c>
      <c r="I4" s="68" t="str">
        <f>IF(OR($C4&lt;=$F$66,J4=0),"",VLOOKUP(B4,途中計算!$B$3:$C$66,2,FALSE))</f>
        <v/>
      </c>
      <c r="J4" s="57">
        <f>ROUNDDOWN(VLOOKUP(B4,途中計算!$B$3:$C$66,2,FALSE),4)</f>
        <v>100</v>
      </c>
      <c r="K4" s="58">
        <f>VLOOKUP($B4,途中計算!$B$3:$D$66,3,0)</f>
        <v>310.27</v>
      </c>
      <c r="M4" s="67" t="s">
        <v>50</v>
      </c>
    </row>
    <row r="5" spans="1:13" ht="22.5" customHeight="1" thickBot="1">
      <c r="A5" s="7" t="str">
        <f t="shared" si="0"/>
        <v>通過</v>
      </c>
      <c r="B5" s="8" t="str">
        <f>VLOOKUP(途中計算!K6,途中計算!I$3:J$66,2,FALSE)</f>
        <v>ｐｌａｙｅｒ１３</v>
      </c>
      <c r="C5" s="21">
        <f>IF($K5=0,"",VLOOKUP(B5,点数入力!$B$5:$E$68,4,FALSE))</f>
        <v>1</v>
      </c>
      <c r="D5" s="61" t="str">
        <f t="shared" si="1"/>
        <v>通過</v>
      </c>
      <c r="E5" s="68" t="str">
        <f>IF(C5&lt;=F$66,"",VLOOKUP($B5,途中計算!O$3:P$66,2,FALSE))</f>
        <v/>
      </c>
      <c r="F5" s="61" t="str">
        <f t="shared" si="2"/>
        <v>通過</v>
      </c>
      <c r="G5" s="68" t="str">
        <f>IF(C5&lt;=F$66,"",VLOOKUP($B5,途中計算!L$3:M$66,2,FALSE))</f>
        <v/>
      </c>
      <c r="H5" s="61" t="str">
        <f t="shared" si="3"/>
        <v>通過</v>
      </c>
      <c r="I5" s="68" t="str">
        <f>IF(OR($C5&lt;=$F$66,J5=0),"",VLOOKUP(B5,途中計算!$B$3:$C$66,2,FALSE))</f>
        <v/>
      </c>
      <c r="J5" s="57">
        <f>ROUNDDOWN(VLOOKUP(B5,途中計算!$B$3:$C$66,2,FALSE),4)</f>
        <v>100</v>
      </c>
      <c r="K5" s="58">
        <f>VLOOKUP($B5,途中計算!$B$3:$D$66,3,0)</f>
        <v>277.93</v>
      </c>
    </row>
    <row r="6" spans="1:13" ht="22.5" customHeight="1" thickBot="1">
      <c r="A6" s="7" t="str">
        <f t="shared" si="0"/>
        <v>通過</v>
      </c>
      <c r="B6" s="8" t="str">
        <f>VLOOKUP(途中計算!K7,途中計算!I$3:J$66,2,FALSE)</f>
        <v>ｐｌａｙｅｒ０８</v>
      </c>
      <c r="C6" s="21">
        <f>IF($K6=0,"",VLOOKUP(B6,点数入力!$B$5:$E$68,4,FALSE))</f>
        <v>2</v>
      </c>
      <c r="D6" s="61" t="str">
        <f t="shared" si="1"/>
        <v>通過</v>
      </c>
      <c r="E6" s="68" t="str">
        <f>IF(C6&lt;=F$66,"",VLOOKUP($B6,途中計算!O$3:P$66,2,FALSE))</f>
        <v/>
      </c>
      <c r="F6" s="61" t="str">
        <f t="shared" si="2"/>
        <v>通過</v>
      </c>
      <c r="G6" s="68" t="str">
        <f>IF(C6&lt;=F$66,"",VLOOKUP($B6,途中計算!L$3:M$66,2,FALSE))</f>
        <v/>
      </c>
      <c r="H6" s="61" t="str">
        <f t="shared" si="3"/>
        <v>通過</v>
      </c>
      <c r="I6" s="68" t="str">
        <f>IF(OR($C6&lt;=$F$66,J6=0),"",VLOOKUP(B6,途中計算!$B$3:$C$66,2,FALSE))</f>
        <v/>
      </c>
      <c r="J6" s="57">
        <f>ROUNDDOWN(VLOOKUP(B6,途中計算!$B$3:$C$66,2,FALSE),4)</f>
        <v>97.176599999999993</v>
      </c>
      <c r="K6" s="58">
        <f>VLOOKUP($B6,途中計算!$B$3:$D$66,3,0)</f>
        <v>301.51</v>
      </c>
      <c r="M6" s="70" t="s">
        <v>70</v>
      </c>
    </row>
    <row r="7" spans="1:13" ht="22.5" customHeight="1" thickBot="1">
      <c r="A7" s="7">
        <f t="shared" si="0"/>
        <v>1</v>
      </c>
      <c r="B7" s="8" t="str">
        <f>VLOOKUP(途中計算!K8,途中計算!I$3:J$66,2,FALSE)</f>
        <v>ｐｌａｙｅｒ０６</v>
      </c>
      <c r="C7" s="21">
        <f>IF($K7=0,"",VLOOKUP(B7,点数入力!$B$5:$E$68,4,FALSE))</f>
        <v>3</v>
      </c>
      <c r="D7" s="61" t="str">
        <f t="shared" si="1"/>
        <v/>
      </c>
      <c r="E7" s="68">
        <f>IF(C7&lt;=F$66,"",VLOOKUP($B7,途中計算!O$3:P$66,2,FALSE))</f>
        <v>0</v>
      </c>
      <c r="F7" s="61">
        <f t="shared" si="2"/>
        <v>1</v>
      </c>
      <c r="G7" s="68">
        <f>IF(C7&lt;=F$66,"",VLOOKUP($B7,途中計算!L$3:M$66,2,FALSE))</f>
        <v>88.477702745200006</v>
      </c>
      <c r="H7" s="61">
        <f t="shared" si="3"/>
        <v>1</v>
      </c>
      <c r="I7" s="68">
        <f>IF(OR($C7&lt;=$F$66,J7=0),"",VLOOKUP(B7,途中計算!$B$3:$C$66,2,FALSE))</f>
        <v>88.477702745200006</v>
      </c>
      <c r="J7" s="57">
        <f>ROUNDDOWN(VLOOKUP(B7,途中計算!$B$3:$C$66,2,FALSE),4)</f>
        <v>88.477699999999999</v>
      </c>
      <c r="K7" s="58">
        <f>VLOOKUP($B7,途中計算!$B$3:$D$66,3,0)</f>
        <v>274.52</v>
      </c>
      <c r="M7" s="70" t="str">
        <f>IF(COUNTIF(A2:A65,"&lt;="&amp;F67)&gt;F67,"惜敗率救済人数超過！",IF(COUNTIF(A2:A65,"&lt;="&amp;F67)&lt;F67,"惜敗率救済人数再確認！","問題見られず"))</f>
        <v>問題見られず</v>
      </c>
    </row>
    <row r="8" spans="1:13" ht="22.5" customHeight="1" thickBot="1">
      <c r="A8" s="7">
        <f t="shared" si="0"/>
        <v>2</v>
      </c>
      <c r="B8" s="8" t="str">
        <f>VLOOKUP(途中計算!K9,途中計算!I$3:J$66,2,FALSE)</f>
        <v>ｐｌａｙｅｒ０５</v>
      </c>
      <c r="C8" s="21">
        <f>IF($K8=0,"",VLOOKUP(B8,点数入力!$B$5:$E$68,4,FALSE))</f>
        <v>4</v>
      </c>
      <c r="D8" s="61" t="str">
        <f t="shared" si="1"/>
        <v/>
      </c>
      <c r="E8" s="68">
        <f>IF(C8&lt;=F$66,"",VLOOKUP($B8,途中計算!O$3:P$66,2,FALSE))</f>
        <v>0</v>
      </c>
      <c r="F8" s="61" t="str">
        <f t="shared" si="2"/>
        <v/>
      </c>
      <c r="G8" s="68">
        <f>IF(C8&lt;=F$66,"",VLOOKUP($B8,途中計算!L$3:M$66,2,FALSE))</f>
        <v>0</v>
      </c>
      <c r="H8" s="61">
        <f t="shared" si="3"/>
        <v>2</v>
      </c>
      <c r="I8" s="68">
        <f>IF(OR($C8&lt;=$F$66,J8=0),"",VLOOKUP(B8,途中計算!$B$3:$C$66,2,FALSE))</f>
        <v>81.2808025219</v>
      </c>
      <c r="J8" s="57">
        <f>ROUNDDOWN(VLOOKUP(B8,途中計算!$B$3:$C$66,2,FALSE),4)</f>
        <v>81.280799999999999</v>
      </c>
      <c r="K8" s="58">
        <f>VLOOKUP($B8,途中計算!$B$3:$D$66,3,0)</f>
        <v>252.19</v>
      </c>
      <c r="M8" s="69" t="str">
        <f>"救済設定 "&amp;点数入力!C3&amp;" "&amp;IF(COUNTIF(A2:A65,"&lt;="&amp;F67)&gt;F67,"＜",IF(COUNTIF(A2:A65,"&lt;="&amp;F67)&lt;F67,"＞","＝"))&amp;" 救済対象 "&amp;COUNTIF(A2:A65,"&lt;="&amp;F67)</f>
        <v>救済設定 4 ＝ 救済対象 4</v>
      </c>
    </row>
    <row r="9" spans="1:13" ht="22.5" customHeight="1">
      <c r="A9" s="7" t="str">
        <f t="shared" si="0"/>
        <v>通過</v>
      </c>
      <c r="B9" s="8" t="str">
        <f>VLOOKUP(途中計算!K10,途中計算!I$3:J$66,2,FALSE)</f>
        <v>ｐｌａｙｅｒ０９</v>
      </c>
      <c r="C9" s="21">
        <f>IF($K9=0,"",VLOOKUP(B9,点数入力!$B$5:$E$68,4,FALSE))</f>
        <v>2</v>
      </c>
      <c r="D9" s="61" t="str">
        <f t="shared" si="1"/>
        <v>通過</v>
      </c>
      <c r="E9" s="68" t="str">
        <f>IF(C9&lt;=F$66,"",VLOOKUP($B9,途中計算!O$3:P$66,2,FALSE))</f>
        <v/>
      </c>
      <c r="F9" s="61" t="str">
        <f t="shared" si="2"/>
        <v>通過</v>
      </c>
      <c r="G9" s="68" t="str">
        <f>IF(C9&lt;=F$66,"",VLOOKUP($B9,途中計算!L$3:M$66,2,FALSE))</f>
        <v/>
      </c>
      <c r="H9" s="61" t="str">
        <f t="shared" si="3"/>
        <v>通過</v>
      </c>
      <c r="I9" s="68" t="str">
        <f>IF(OR($C9&lt;=$F$66,J9=0),"",VLOOKUP(B9,途中計算!$B$3:$C$66,2,FALSE))</f>
        <v/>
      </c>
      <c r="J9" s="57">
        <f>ROUNDDOWN(VLOOKUP(B9,途中計算!$B$3:$C$66,2,FALSE),4)</f>
        <v>79.999399999999994</v>
      </c>
      <c r="K9" s="58">
        <f>VLOOKUP($B9,途中計算!$B$3:$D$66,3,0)</f>
        <v>275.91000000000003</v>
      </c>
    </row>
    <row r="10" spans="1:13" ht="22.5" customHeight="1">
      <c r="A10" s="7" t="str">
        <f t="shared" si="0"/>
        <v>通過</v>
      </c>
      <c r="B10" s="8" t="str">
        <f>VLOOKUP(途中計算!K11,途中計算!I$3:J$66,2,FALSE)</f>
        <v>ｐｌａｙｅｒ１２</v>
      </c>
      <c r="C10" s="21">
        <f>IF($K10=0,"",VLOOKUP(B10,点数入力!$B$5:$E$68,4,FALSE))</f>
        <v>2</v>
      </c>
      <c r="D10" s="61" t="str">
        <f t="shared" si="1"/>
        <v>通過</v>
      </c>
      <c r="E10" s="68" t="str">
        <f>IF(C10&lt;=F$66,"",VLOOKUP($B10,途中計算!O$3:P$66,2,FALSE))</f>
        <v/>
      </c>
      <c r="F10" s="61" t="str">
        <f t="shared" si="2"/>
        <v>通過</v>
      </c>
      <c r="G10" s="68" t="str">
        <f>IF(C10&lt;=F$66,"",VLOOKUP($B10,途中計算!L$3:M$66,2,FALSE))</f>
        <v/>
      </c>
      <c r="H10" s="61" t="str">
        <f t="shared" si="3"/>
        <v>通過</v>
      </c>
      <c r="I10" s="68" t="str">
        <f>IF(OR($C10&lt;=$F$66,J10=0),"",VLOOKUP(B10,途中計算!$B$3:$C$66,2,FALSE))</f>
        <v/>
      </c>
      <c r="J10" s="57">
        <f>ROUNDDOWN(VLOOKUP(B10,途中計算!$B$3:$C$66,2,FALSE),4)</f>
        <v>72.273499999999999</v>
      </c>
      <c r="K10" s="58">
        <f>VLOOKUP($B10,途中計算!$B$3:$D$66,3,0)</f>
        <v>200.87</v>
      </c>
    </row>
    <row r="11" spans="1:13" ht="22.5" customHeight="1">
      <c r="A11" s="7">
        <f t="shared" si="0"/>
        <v>3</v>
      </c>
      <c r="B11" s="8" t="str">
        <f>VLOOKUP(途中計算!K12,途中計算!I$3:J$66,2,FALSE)</f>
        <v>ｐｌａｙｅｒ１０</v>
      </c>
      <c r="C11" s="21">
        <f>IF($K11=0,"",VLOOKUP(B11,点数入力!$B$5:$E$68,4,FALSE))</f>
        <v>3</v>
      </c>
      <c r="D11" s="61" t="str">
        <f t="shared" si="1"/>
        <v/>
      </c>
      <c r="E11" s="68">
        <f>IF(C11&lt;=F$66,"",VLOOKUP($B11,途中計算!O$3:P$66,2,FALSE))</f>
        <v>0</v>
      </c>
      <c r="F11" s="61">
        <f t="shared" si="2"/>
        <v>2</v>
      </c>
      <c r="G11" s="68">
        <f>IF(C11&lt;=F$66,"",VLOOKUP($B11,途中計算!L$3:M$66,2,FALSE))</f>
        <v>70.752902440200003</v>
      </c>
      <c r="H11" s="61">
        <f t="shared" si="3"/>
        <v>3</v>
      </c>
      <c r="I11" s="68">
        <f>IF(OR($C11&lt;=$F$66,J11=0),"",VLOOKUP(B11,途中計算!$B$3:$C$66,2,FALSE))</f>
        <v>70.752902440200003</v>
      </c>
      <c r="J11" s="57">
        <f>ROUNDDOWN(VLOOKUP(B11,途中計算!$B$3:$C$66,2,FALSE),4)</f>
        <v>70.752899999999997</v>
      </c>
      <c r="K11" s="58">
        <f>VLOOKUP($B11,途中計算!$B$3:$D$66,3,0)</f>
        <v>244.02</v>
      </c>
    </row>
    <row r="12" spans="1:13" ht="22.5" customHeight="1">
      <c r="A12" s="7" t="str">
        <f t="shared" si="0"/>
        <v>通過</v>
      </c>
      <c r="B12" s="8" t="str">
        <f>VLOOKUP(途中計算!K13,途中計算!I$3:J$66,2,FALSE)</f>
        <v>ｐｌａｙｅｒ０４</v>
      </c>
      <c r="C12" s="21">
        <f>IF($K12=0,"",VLOOKUP(B12,点数入力!$B$5:$E$68,4,FALSE))</f>
        <v>2</v>
      </c>
      <c r="D12" s="61" t="str">
        <f t="shared" si="1"/>
        <v>通過</v>
      </c>
      <c r="E12" s="68" t="str">
        <f>IF(C12&lt;=F$66,"",VLOOKUP($B12,途中計算!O$3:P$66,2,FALSE))</f>
        <v/>
      </c>
      <c r="F12" s="61" t="str">
        <f t="shared" si="2"/>
        <v>通過</v>
      </c>
      <c r="G12" s="68" t="str">
        <f>IF(C12&lt;=F$66,"",VLOOKUP($B12,途中計算!L$3:M$66,2,FALSE))</f>
        <v/>
      </c>
      <c r="H12" s="61" t="str">
        <f t="shared" si="3"/>
        <v>通過</v>
      </c>
      <c r="I12" s="68" t="str">
        <f>IF(OR($C12&lt;=$F$66,J12=0),"",VLOOKUP(B12,途中計算!$B$3:$C$66,2,FALSE))</f>
        <v/>
      </c>
      <c r="J12" s="57">
        <f>ROUNDDOWN(VLOOKUP(B12,途中計算!$B$3:$C$66,2,FALSE),4)</f>
        <v>70.499300000000005</v>
      </c>
      <c r="K12" s="58">
        <f>VLOOKUP($B12,途中計算!$B$3:$D$66,3,0)</f>
        <v>219.69</v>
      </c>
    </row>
    <row r="13" spans="1:13" ht="22.5" customHeight="1">
      <c r="A13" s="7">
        <f t="shared" si="0"/>
        <v>4</v>
      </c>
      <c r="B13" s="8" t="str">
        <f>VLOOKUP(途中計算!K14,途中計算!I$3:J$66,2,FALSE)</f>
        <v>ｐｌａｙｅｒ０３</v>
      </c>
      <c r="C13" s="21">
        <f>IF($K13=0,"",VLOOKUP(B13,点数入力!$B$5:$E$68,4,FALSE))</f>
        <v>3</v>
      </c>
      <c r="D13" s="61" t="str">
        <f t="shared" si="1"/>
        <v/>
      </c>
      <c r="E13" s="68">
        <f>IF(C13&lt;=F$66,"",VLOOKUP($B13,途中計算!O$3:P$66,2,FALSE))</f>
        <v>0</v>
      </c>
      <c r="F13" s="61">
        <f t="shared" si="2"/>
        <v>3</v>
      </c>
      <c r="G13" s="68">
        <f>IF(C13&lt;=F$66,"",VLOOKUP($B13,途中計算!L$3:M$66,2,FALSE))</f>
        <v>70.2811021901</v>
      </c>
      <c r="H13" s="61">
        <f t="shared" si="3"/>
        <v>4</v>
      </c>
      <c r="I13" s="68">
        <f>IF(OR($C13&lt;=$F$66,J13=0),"",VLOOKUP(B13,途中計算!$B$3:$C$66,2,FALSE))</f>
        <v>70.2811021901</v>
      </c>
      <c r="J13" s="57">
        <f>ROUNDDOWN(VLOOKUP(B13,途中計算!$B$3:$C$66,2,FALSE),4)</f>
        <v>70.281099999999995</v>
      </c>
      <c r="K13" s="58">
        <f>VLOOKUP($B13,途中計算!$B$3:$D$66,3,0)</f>
        <v>219.01</v>
      </c>
    </row>
    <row r="14" spans="1:13" ht="22.5" customHeight="1">
      <c r="A14" s="7">
        <f t="shared" si="0"/>
        <v>5</v>
      </c>
      <c r="B14" s="8" t="str">
        <f>VLOOKUP(途中計算!K15,途中計算!I$3:J$66,2,FALSE)</f>
        <v>ｐｌａｙｅｒ１４</v>
      </c>
      <c r="C14" s="21">
        <f>IF($K14=0,"",VLOOKUP(B14,点数入力!$B$5:$E$68,4,FALSE))</f>
        <v>3</v>
      </c>
      <c r="D14" s="61" t="str">
        <f t="shared" si="1"/>
        <v/>
      </c>
      <c r="E14" s="68">
        <f>IF(C14&lt;=F$66,"",VLOOKUP($B14,途中計算!O$3:P$66,2,FALSE))</f>
        <v>0</v>
      </c>
      <c r="F14" s="61">
        <f t="shared" si="2"/>
        <v>4</v>
      </c>
      <c r="G14" s="68">
        <f>IF(C14&lt;=F$66,"",VLOOKUP($B14,途中計算!L$3:M$66,2,FALSE))</f>
        <v>70.035601946500009</v>
      </c>
      <c r="H14" s="61">
        <f t="shared" si="3"/>
        <v>5</v>
      </c>
      <c r="I14" s="68">
        <f>IF(OR($C14&lt;=$F$66,J14=0),"",VLOOKUP(B14,途中計算!$B$3:$C$66,2,FALSE))</f>
        <v>70.035601946500009</v>
      </c>
      <c r="J14" s="57">
        <f>ROUNDDOWN(VLOOKUP(B14,途中計算!$B$3:$C$66,2,FALSE),4)</f>
        <v>70.035600000000002</v>
      </c>
      <c r="K14" s="58">
        <f>VLOOKUP($B14,途中計算!$B$3:$D$66,3,0)</f>
        <v>194.65</v>
      </c>
    </row>
    <row r="15" spans="1:13" ht="22.5" customHeight="1">
      <c r="A15" s="7">
        <f t="shared" si="0"/>
        <v>6</v>
      </c>
      <c r="B15" s="8" t="str">
        <f>VLOOKUP(途中計算!K16,途中計算!I$3:J$66,2,FALSE)</f>
        <v>ｐｌａｙｅｒ０２</v>
      </c>
      <c r="C15" s="21">
        <f>IF($K15=0,"",VLOOKUP(B15,点数入力!$B$5:$E$68,4,FALSE))</f>
        <v>4</v>
      </c>
      <c r="D15" s="61" t="str">
        <f t="shared" si="1"/>
        <v/>
      </c>
      <c r="E15" s="68">
        <f>IF(C15&lt;=F$66,"",VLOOKUP($B15,途中計算!O$3:P$66,2,FALSE))</f>
        <v>0</v>
      </c>
      <c r="F15" s="61" t="str">
        <f t="shared" si="2"/>
        <v/>
      </c>
      <c r="G15" s="68">
        <f>IF(C15&lt;=F$66,"",VLOOKUP($B15,途中計算!L$3:M$66,2,FALSE))</f>
        <v>0</v>
      </c>
      <c r="H15" s="61">
        <f t="shared" si="3"/>
        <v>6</v>
      </c>
      <c r="I15" s="68">
        <f>IF(OR($C15&lt;=$F$66,J15=0),"",VLOOKUP(B15,途中計算!$B$3:$C$66,2,FALSE))</f>
        <v>63.320701973200002</v>
      </c>
      <c r="J15" s="57">
        <f>ROUNDDOWN(VLOOKUP(B15,途中計算!$B$3:$C$66,2,FALSE),4)</f>
        <v>63.320700000000002</v>
      </c>
      <c r="K15" s="58">
        <f>VLOOKUP($B15,途中計算!$B$3:$D$66,3,0)</f>
        <v>197.32</v>
      </c>
    </row>
    <row r="16" spans="1:13" ht="22.5" customHeight="1">
      <c r="A16" s="7" t="str">
        <f t="shared" si="0"/>
        <v/>
      </c>
      <c r="B16" s="8" t="str">
        <f>VLOOKUP(途中計算!K17,途中計算!I$3:J$66,2,FALSE)</f>
        <v>（ＤＵＭＭＹ）</v>
      </c>
      <c r="C16" s="21" t="str">
        <f>IF($K16=0,"",VLOOKUP(B16,点数入力!$B$5:$E$68,4,FALSE))</f>
        <v/>
      </c>
      <c r="D16" s="61" t="str">
        <f t="shared" si="1"/>
        <v/>
      </c>
      <c r="E16" s="68">
        <f>IF(C16&lt;=F$66,"",VLOOKUP($B16,途中計算!O$3:P$66,2,FALSE))</f>
        <v>0</v>
      </c>
      <c r="F16" s="61" t="str">
        <f t="shared" si="2"/>
        <v/>
      </c>
      <c r="G16" s="68">
        <f>IF(C16&lt;=F$66,"",VLOOKUP($B16,途中計算!L$3:M$66,2,FALSE))</f>
        <v>0</v>
      </c>
      <c r="H16" s="61" t="str">
        <f t="shared" si="3"/>
        <v/>
      </c>
      <c r="I16" s="68" t="str">
        <f>IF(OR($C16&lt;=$F$66,J16=0),"",VLOOKUP(B16,途中計算!$B$3:$C$66,2,FALSE))</f>
        <v/>
      </c>
      <c r="J16" s="57">
        <f>ROUNDDOWN(VLOOKUP(B16,途中計算!$B$3:$C$66,2,FALSE),4)</f>
        <v>0</v>
      </c>
      <c r="K16" s="58">
        <f>VLOOKUP($B16,途中計算!$B$3:$D$66,3,0)</f>
        <v>0</v>
      </c>
    </row>
    <row r="17" spans="1:11" ht="22.5" customHeight="1">
      <c r="A17" s="7" t="str">
        <f t="shared" si="0"/>
        <v/>
      </c>
      <c r="B17" s="8" t="str">
        <f>VLOOKUP(途中計算!K18,途中計算!I$3:J$66,2,FALSE)</f>
        <v/>
      </c>
      <c r="C17" s="21" t="str">
        <f>IF($K17=0,"",VLOOKUP(B17,点数入力!$B$5:$E$68,4,FALSE))</f>
        <v/>
      </c>
      <c r="D17" s="61" t="str">
        <f t="shared" si="1"/>
        <v/>
      </c>
      <c r="E17" s="68">
        <f>IF(C17&lt;=F$66,"",VLOOKUP($B17,途中計算!O$3:P$66,2,FALSE))</f>
        <v>0</v>
      </c>
      <c r="F17" s="61" t="str">
        <f t="shared" si="2"/>
        <v/>
      </c>
      <c r="G17" s="68">
        <f>IF(C17&lt;=F$66,"",VLOOKUP($B17,途中計算!L$3:M$66,2,FALSE))</f>
        <v>0</v>
      </c>
      <c r="H17" s="61" t="str">
        <f t="shared" si="3"/>
        <v/>
      </c>
      <c r="I17" s="68" t="str">
        <f>IF(OR($C17&lt;=$F$66,J17=0),"",VLOOKUP(B17,途中計算!$B$3:$C$66,2,FALSE))</f>
        <v/>
      </c>
      <c r="J17" s="57">
        <f>ROUNDDOWN(VLOOKUP(B17,途中計算!$B$3:$C$66,2,FALSE),4)</f>
        <v>0</v>
      </c>
      <c r="K17" s="58">
        <f>VLOOKUP($B17,途中計算!$B$3:$D$66,3,0)</f>
        <v>0</v>
      </c>
    </row>
    <row r="18" spans="1:11" ht="22.5" customHeight="1">
      <c r="A18" s="7" t="str">
        <f t="shared" si="0"/>
        <v/>
      </c>
      <c r="B18" s="8" t="str">
        <f>VLOOKUP(途中計算!K19,途中計算!I$3:J$66,2,FALSE)</f>
        <v/>
      </c>
      <c r="C18" s="21" t="str">
        <f>IF($K18=0,"",VLOOKUP(B18,点数入力!$B$5:$E$68,4,FALSE))</f>
        <v/>
      </c>
      <c r="D18" s="61" t="str">
        <f t="shared" si="1"/>
        <v/>
      </c>
      <c r="E18" s="68">
        <f>IF(C18&lt;=F$66,"",VLOOKUP($B18,途中計算!O$3:P$66,2,FALSE))</f>
        <v>0</v>
      </c>
      <c r="F18" s="61" t="str">
        <f t="shared" si="2"/>
        <v/>
      </c>
      <c r="G18" s="68">
        <f>IF(C18&lt;=F$66,"",VLOOKUP($B18,途中計算!L$3:M$66,2,FALSE))</f>
        <v>0</v>
      </c>
      <c r="H18" s="61" t="str">
        <f t="shared" si="3"/>
        <v/>
      </c>
      <c r="I18" s="68" t="str">
        <f>IF(OR($C18&lt;=$F$66,J18=0),"",VLOOKUP(B18,途中計算!$B$3:$C$66,2,FALSE))</f>
        <v/>
      </c>
      <c r="J18" s="57">
        <f>ROUNDDOWN(VLOOKUP(B18,途中計算!$B$3:$C$66,2,FALSE),4)</f>
        <v>0</v>
      </c>
      <c r="K18" s="58">
        <f>VLOOKUP($B18,途中計算!$B$3:$D$66,3,0)</f>
        <v>0</v>
      </c>
    </row>
    <row r="19" spans="1:11" ht="22.5" customHeight="1">
      <c r="A19" s="7" t="str">
        <f t="shared" si="0"/>
        <v/>
      </c>
      <c r="B19" s="8" t="str">
        <f>VLOOKUP(途中計算!K20,途中計算!I$3:J$66,2,FALSE)</f>
        <v/>
      </c>
      <c r="C19" s="21" t="str">
        <f>IF($K19=0,"",VLOOKUP(B19,点数入力!$B$5:$E$68,4,FALSE))</f>
        <v/>
      </c>
      <c r="D19" s="61" t="str">
        <f t="shared" si="1"/>
        <v/>
      </c>
      <c r="E19" s="68">
        <f>IF(C19&lt;=F$66,"",VLOOKUP($B19,途中計算!O$3:P$66,2,FALSE))</f>
        <v>0</v>
      </c>
      <c r="F19" s="61" t="str">
        <f t="shared" si="2"/>
        <v/>
      </c>
      <c r="G19" s="68">
        <f>IF(C19&lt;=F$66,"",VLOOKUP($B19,途中計算!L$3:M$66,2,FALSE))</f>
        <v>0</v>
      </c>
      <c r="H19" s="61" t="str">
        <f t="shared" si="3"/>
        <v/>
      </c>
      <c r="I19" s="68" t="str">
        <f>IF(OR($C19&lt;=$F$66,J19=0),"",VLOOKUP(B19,途中計算!$B$3:$C$66,2,FALSE))</f>
        <v/>
      </c>
      <c r="J19" s="57">
        <f>ROUNDDOWN(VLOOKUP(B19,途中計算!$B$3:$C$66,2,FALSE),4)</f>
        <v>0</v>
      </c>
      <c r="K19" s="58">
        <f>VLOOKUP($B19,途中計算!$B$3:$D$66,3,0)</f>
        <v>0</v>
      </c>
    </row>
    <row r="20" spans="1:11" ht="22.5" customHeight="1">
      <c r="A20" s="7" t="str">
        <f t="shared" si="0"/>
        <v/>
      </c>
      <c r="B20" s="8" t="str">
        <f>VLOOKUP(途中計算!K21,途中計算!I$3:J$66,2,FALSE)</f>
        <v/>
      </c>
      <c r="C20" s="21" t="str">
        <f>IF($K20=0,"",VLOOKUP(B20,点数入力!$B$5:$E$68,4,FALSE))</f>
        <v/>
      </c>
      <c r="D20" s="61" t="str">
        <f t="shared" si="1"/>
        <v/>
      </c>
      <c r="E20" s="68">
        <f>IF(C20&lt;=F$66,"",VLOOKUP($B20,途中計算!O$3:P$66,2,FALSE))</f>
        <v>0</v>
      </c>
      <c r="F20" s="61" t="str">
        <f t="shared" si="2"/>
        <v/>
      </c>
      <c r="G20" s="68">
        <f>IF(C20&lt;=F$66,"",VLOOKUP($B20,途中計算!L$3:M$66,2,FALSE))</f>
        <v>0</v>
      </c>
      <c r="H20" s="61" t="str">
        <f t="shared" si="3"/>
        <v/>
      </c>
      <c r="I20" s="68" t="str">
        <f>IF(OR($C20&lt;=$F$66,J20=0),"",VLOOKUP(B20,途中計算!$B$3:$C$66,2,FALSE))</f>
        <v/>
      </c>
      <c r="J20" s="57">
        <f>ROUNDDOWN(VLOOKUP(B20,途中計算!$B$3:$C$66,2,FALSE),4)</f>
        <v>0</v>
      </c>
      <c r="K20" s="58">
        <f>VLOOKUP($B20,途中計算!$B$3:$D$66,3,0)</f>
        <v>0</v>
      </c>
    </row>
    <row r="21" spans="1:11" ht="22.5" customHeight="1">
      <c r="A21" s="7" t="str">
        <f t="shared" si="0"/>
        <v/>
      </c>
      <c r="B21" s="8" t="str">
        <f>VLOOKUP(途中計算!K22,途中計算!I$3:J$66,2,FALSE)</f>
        <v/>
      </c>
      <c r="C21" s="21" t="str">
        <f>IF($K21=0,"",VLOOKUP(B21,点数入力!$B$5:$E$68,4,FALSE))</f>
        <v/>
      </c>
      <c r="D21" s="61" t="str">
        <f t="shared" si="1"/>
        <v/>
      </c>
      <c r="E21" s="68">
        <f>IF(C21&lt;=F$66,"",VLOOKUP($B21,途中計算!O$3:P$66,2,FALSE))</f>
        <v>0</v>
      </c>
      <c r="F21" s="61" t="str">
        <f t="shared" si="2"/>
        <v/>
      </c>
      <c r="G21" s="68">
        <f>IF(C21&lt;=F$66,"",VLOOKUP($B21,途中計算!L$3:M$66,2,FALSE))</f>
        <v>0</v>
      </c>
      <c r="H21" s="61" t="str">
        <f t="shared" si="3"/>
        <v/>
      </c>
      <c r="I21" s="68" t="str">
        <f>IF(OR($C21&lt;=$F$66,J21=0),"",VLOOKUP(B21,途中計算!$B$3:$C$66,2,FALSE))</f>
        <v/>
      </c>
      <c r="J21" s="57">
        <f>ROUNDDOWN(VLOOKUP(B21,途中計算!$B$3:$C$66,2,FALSE),4)</f>
        <v>0</v>
      </c>
      <c r="K21" s="58">
        <f>VLOOKUP($B21,途中計算!$B$3:$D$66,3,0)</f>
        <v>0</v>
      </c>
    </row>
    <row r="22" spans="1:11" ht="22.5" customHeight="1">
      <c r="A22" s="7" t="str">
        <f t="shared" si="0"/>
        <v/>
      </c>
      <c r="B22" s="8" t="str">
        <f>VLOOKUP(途中計算!K23,途中計算!I$3:J$66,2,FALSE)</f>
        <v/>
      </c>
      <c r="C22" s="21" t="str">
        <f>IF($K22=0,"",VLOOKUP(B22,点数入力!$B$5:$E$68,4,FALSE))</f>
        <v/>
      </c>
      <c r="D22" s="61" t="str">
        <f t="shared" si="1"/>
        <v/>
      </c>
      <c r="E22" s="68">
        <f>IF(C22&lt;=F$66,"",VLOOKUP($B22,途中計算!O$3:P$66,2,FALSE))</f>
        <v>0</v>
      </c>
      <c r="F22" s="61" t="str">
        <f t="shared" si="2"/>
        <v/>
      </c>
      <c r="G22" s="68">
        <f>IF(C22&lt;=F$66,"",VLOOKUP($B22,途中計算!L$3:M$66,2,FALSE))</f>
        <v>0</v>
      </c>
      <c r="H22" s="61" t="str">
        <f t="shared" si="3"/>
        <v/>
      </c>
      <c r="I22" s="68" t="str">
        <f>IF(OR($C22&lt;=$F$66,J22=0),"",VLOOKUP(B22,途中計算!$B$3:$C$66,2,FALSE))</f>
        <v/>
      </c>
      <c r="J22" s="57">
        <f>ROUNDDOWN(VLOOKUP(B22,途中計算!$B$3:$C$66,2,FALSE),4)</f>
        <v>0</v>
      </c>
      <c r="K22" s="58">
        <f>VLOOKUP($B22,途中計算!$B$3:$D$66,3,0)</f>
        <v>0</v>
      </c>
    </row>
    <row r="23" spans="1:11" ht="22.5" customHeight="1">
      <c r="A23" s="7" t="str">
        <f t="shared" si="0"/>
        <v/>
      </c>
      <c r="B23" s="8" t="str">
        <f>VLOOKUP(途中計算!K24,途中計算!I$3:J$66,2,FALSE)</f>
        <v/>
      </c>
      <c r="C23" s="21" t="str">
        <f>IF($K23=0,"",VLOOKUP(B23,点数入力!$B$5:$E$68,4,FALSE))</f>
        <v/>
      </c>
      <c r="D23" s="61" t="str">
        <f t="shared" si="1"/>
        <v/>
      </c>
      <c r="E23" s="68">
        <f>IF(C23&lt;=F$66,"",VLOOKUP($B23,途中計算!O$3:P$66,2,FALSE))</f>
        <v>0</v>
      </c>
      <c r="F23" s="61" t="str">
        <f t="shared" si="2"/>
        <v/>
      </c>
      <c r="G23" s="68">
        <f>IF(C23&lt;=F$66,"",VLOOKUP($B23,途中計算!L$3:M$66,2,FALSE))</f>
        <v>0</v>
      </c>
      <c r="H23" s="61" t="str">
        <f t="shared" si="3"/>
        <v/>
      </c>
      <c r="I23" s="68" t="str">
        <f>IF(OR($C23&lt;=$F$66,J23=0),"",VLOOKUP(B23,途中計算!$B$3:$C$66,2,FALSE))</f>
        <v/>
      </c>
      <c r="J23" s="57">
        <f>ROUNDDOWN(VLOOKUP(B23,途中計算!$B$3:$C$66,2,FALSE),4)</f>
        <v>0</v>
      </c>
      <c r="K23" s="58">
        <f>VLOOKUP($B23,途中計算!$B$3:$D$66,3,0)</f>
        <v>0</v>
      </c>
    </row>
    <row r="24" spans="1:11" ht="22.5" customHeight="1">
      <c r="A24" s="7" t="str">
        <f t="shared" si="0"/>
        <v/>
      </c>
      <c r="B24" s="8" t="str">
        <f>VLOOKUP(途中計算!K25,途中計算!I$3:J$66,2,FALSE)</f>
        <v/>
      </c>
      <c r="C24" s="21" t="str">
        <f>IF($K24=0,"",VLOOKUP(B24,点数入力!$B$5:$E$68,4,FALSE))</f>
        <v/>
      </c>
      <c r="D24" s="61" t="str">
        <f t="shared" si="1"/>
        <v/>
      </c>
      <c r="E24" s="68">
        <f>IF(C24&lt;=F$66,"",VLOOKUP($B24,途中計算!O$3:P$66,2,FALSE))</f>
        <v>0</v>
      </c>
      <c r="F24" s="61" t="str">
        <f t="shared" si="2"/>
        <v/>
      </c>
      <c r="G24" s="68">
        <f>IF(C24&lt;=F$66,"",VLOOKUP($B24,途中計算!L$3:M$66,2,FALSE))</f>
        <v>0</v>
      </c>
      <c r="H24" s="61" t="str">
        <f t="shared" si="3"/>
        <v/>
      </c>
      <c r="I24" s="68" t="str">
        <f>IF(OR($C24&lt;=$F$66,J24=0),"",VLOOKUP(B24,途中計算!$B$3:$C$66,2,FALSE))</f>
        <v/>
      </c>
      <c r="J24" s="57">
        <f>ROUNDDOWN(VLOOKUP(B24,途中計算!$B$3:$C$66,2,FALSE),4)</f>
        <v>0</v>
      </c>
      <c r="K24" s="58">
        <f>VLOOKUP($B24,途中計算!$B$3:$D$66,3,0)</f>
        <v>0</v>
      </c>
    </row>
    <row r="25" spans="1:11" ht="22.5" customHeight="1">
      <c r="A25" s="7" t="str">
        <f t="shared" si="0"/>
        <v/>
      </c>
      <c r="B25" s="8" t="str">
        <f>VLOOKUP(途中計算!K26,途中計算!I$3:J$66,2,FALSE)</f>
        <v/>
      </c>
      <c r="C25" s="21" t="str">
        <f>IF($K25=0,"",VLOOKUP(B25,点数入力!$B$5:$E$68,4,FALSE))</f>
        <v/>
      </c>
      <c r="D25" s="61" t="str">
        <f t="shared" si="1"/>
        <v/>
      </c>
      <c r="E25" s="68">
        <f>IF(C25&lt;=F$66,"",VLOOKUP($B25,途中計算!O$3:P$66,2,FALSE))</f>
        <v>0</v>
      </c>
      <c r="F25" s="61" t="str">
        <f t="shared" si="2"/>
        <v/>
      </c>
      <c r="G25" s="68">
        <f>IF(C25&lt;=F$66,"",VLOOKUP($B25,途中計算!L$3:M$66,2,FALSE))</f>
        <v>0</v>
      </c>
      <c r="H25" s="61" t="str">
        <f t="shared" si="3"/>
        <v/>
      </c>
      <c r="I25" s="68" t="str">
        <f>IF(OR($C25&lt;=$F$66,J25=0),"",VLOOKUP(B25,途中計算!$B$3:$C$66,2,FALSE))</f>
        <v/>
      </c>
      <c r="J25" s="57">
        <f>ROUNDDOWN(VLOOKUP(B25,途中計算!$B$3:$C$66,2,FALSE),4)</f>
        <v>0</v>
      </c>
      <c r="K25" s="58">
        <f>VLOOKUP($B25,途中計算!$B$3:$D$66,3,0)</f>
        <v>0</v>
      </c>
    </row>
    <row r="26" spans="1:11" ht="22.5" customHeight="1">
      <c r="A26" s="7" t="str">
        <f t="shared" si="0"/>
        <v/>
      </c>
      <c r="B26" s="8" t="str">
        <f>VLOOKUP(途中計算!K27,途中計算!I$3:J$66,2,FALSE)</f>
        <v/>
      </c>
      <c r="C26" s="21" t="str">
        <f>IF($K26=0,"",VLOOKUP(B26,点数入力!$B$5:$E$68,4,FALSE))</f>
        <v/>
      </c>
      <c r="D26" s="61" t="str">
        <f t="shared" si="1"/>
        <v/>
      </c>
      <c r="E26" s="68">
        <f>IF(C26&lt;=F$66,"",VLOOKUP($B26,途中計算!O$3:P$66,2,FALSE))</f>
        <v>0</v>
      </c>
      <c r="F26" s="61" t="str">
        <f t="shared" si="2"/>
        <v/>
      </c>
      <c r="G26" s="68">
        <f>IF(C26&lt;=F$66,"",VLOOKUP($B26,途中計算!L$3:M$66,2,FALSE))</f>
        <v>0</v>
      </c>
      <c r="H26" s="61" t="str">
        <f t="shared" si="3"/>
        <v/>
      </c>
      <c r="I26" s="68" t="str">
        <f>IF(OR($C26&lt;=$F$66,J26=0),"",VLOOKUP(B26,途中計算!$B$3:$C$66,2,FALSE))</f>
        <v/>
      </c>
      <c r="J26" s="57">
        <f>ROUNDDOWN(VLOOKUP(B26,途中計算!$B$3:$C$66,2,FALSE),4)</f>
        <v>0</v>
      </c>
      <c r="K26" s="58">
        <f>VLOOKUP($B26,途中計算!$B$3:$D$66,3,0)</f>
        <v>0</v>
      </c>
    </row>
    <row r="27" spans="1:11" ht="22.5" customHeight="1">
      <c r="A27" s="7" t="str">
        <f t="shared" si="0"/>
        <v/>
      </c>
      <c r="B27" s="8" t="str">
        <f>VLOOKUP(途中計算!K28,途中計算!I$3:J$66,2,FALSE)</f>
        <v/>
      </c>
      <c r="C27" s="21" t="str">
        <f>IF($K27=0,"",VLOOKUP(B27,点数入力!$B$5:$E$68,4,FALSE))</f>
        <v/>
      </c>
      <c r="D27" s="61" t="str">
        <f t="shared" si="1"/>
        <v/>
      </c>
      <c r="E27" s="68">
        <f>IF(C27&lt;=F$66,"",VLOOKUP($B27,途中計算!O$3:P$66,2,FALSE))</f>
        <v>0</v>
      </c>
      <c r="F27" s="61" t="str">
        <f t="shared" si="2"/>
        <v/>
      </c>
      <c r="G27" s="68">
        <f>IF(C27&lt;=F$66,"",VLOOKUP($B27,途中計算!L$3:M$66,2,FALSE))</f>
        <v>0</v>
      </c>
      <c r="H27" s="61" t="str">
        <f t="shared" si="3"/>
        <v/>
      </c>
      <c r="I27" s="68" t="str">
        <f>IF(OR($C27&lt;=$F$66,J27=0),"",VLOOKUP(B27,途中計算!$B$3:$C$66,2,FALSE))</f>
        <v/>
      </c>
      <c r="J27" s="57">
        <f>ROUNDDOWN(VLOOKUP(B27,途中計算!$B$3:$C$66,2,FALSE),4)</f>
        <v>0</v>
      </c>
      <c r="K27" s="58">
        <f>VLOOKUP($B27,途中計算!$B$3:$D$66,3,0)</f>
        <v>0</v>
      </c>
    </row>
    <row r="28" spans="1:11" ht="22.5" customHeight="1">
      <c r="A28" s="7" t="str">
        <f t="shared" si="0"/>
        <v/>
      </c>
      <c r="B28" s="8" t="str">
        <f>VLOOKUP(途中計算!K29,途中計算!I$3:J$66,2,FALSE)</f>
        <v/>
      </c>
      <c r="C28" s="21" t="str">
        <f>IF($K28=0,"",VLOOKUP(B28,点数入力!$B$5:$E$68,4,FALSE))</f>
        <v/>
      </c>
      <c r="D28" s="61" t="str">
        <f t="shared" si="1"/>
        <v/>
      </c>
      <c r="E28" s="68">
        <f>IF(C28&lt;=F$66,"",VLOOKUP($B28,途中計算!O$3:P$66,2,FALSE))</f>
        <v>0</v>
      </c>
      <c r="F28" s="61" t="str">
        <f t="shared" si="2"/>
        <v/>
      </c>
      <c r="G28" s="68">
        <f>IF(C28&lt;=F$66,"",VLOOKUP($B28,途中計算!L$3:M$66,2,FALSE))</f>
        <v>0</v>
      </c>
      <c r="H28" s="61" t="str">
        <f t="shared" si="3"/>
        <v/>
      </c>
      <c r="I28" s="68" t="str">
        <f>IF(OR($C28&lt;=$F$66,J28=0),"",VLOOKUP(B28,途中計算!$B$3:$C$66,2,FALSE))</f>
        <v/>
      </c>
      <c r="J28" s="57">
        <f>ROUNDDOWN(VLOOKUP(B28,途中計算!$B$3:$C$66,2,FALSE),4)</f>
        <v>0</v>
      </c>
      <c r="K28" s="58">
        <f>VLOOKUP($B28,途中計算!$B$3:$D$66,3,0)</f>
        <v>0</v>
      </c>
    </row>
    <row r="29" spans="1:11" ht="22.5" customHeight="1">
      <c r="A29" s="7" t="str">
        <f t="shared" si="0"/>
        <v/>
      </c>
      <c r="B29" s="8" t="str">
        <f>VLOOKUP(途中計算!K30,途中計算!I$3:J$66,2,FALSE)</f>
        <v/>
      </c>
      <c r="C29" s="21" t="str">
        <f>IF($K29=0,"",VLOOKUP(B29,点数入力!$B$5:$E$68,4,FALSE))</f>
        <v/>
      </c>
      <c r="D29" s="61" t="str">
        <f t="shared" si="1"/>
        <v/>
      </c>
      <c r="E29" s="68">
        <f>IF(C29&lt;=F$66,"",VLOOKUP($B29,途中計算!O$3:P$66,2,FALSE))</f>
        <v>0</v>
      </c>
      <c r="F29" s="61" t="str">
        <f t="shared" si="2"/>
        <v/>
      </c>
      <c r="G29" s="68">
        <f>IF(C29&lt;=F$66,"",VLOOKUP($B29,途中計算!L$3:M$66,2,FALSE))</f>
        <v>0</v>
      </c>
      <c r="H29" s="61" t="str">
        <f t="shared" si="3"/>
        <v/>
      </c>
      <c r="I29" s="68" t="str">
        <f>IF(OR($C29&lt;=$F$66,J29=0),"",VLOOKUP(B29,途中計算!$B$3:$C$66,2,FALSE))</f>
        <v/>
      </c>
      <c r="J29" s="57">
        <f>ROUNDDOWN(VLOOKUP(B29,途中計算!$B$3:$C$66,2,FALSE),4)</f>
        <v>0</v>
      </c>
      <c r="K29" s="58">
        <f>VLOOKUP($B29,途中計算!$B$3:$D$66,3,0)</f>
        <v>0</v>
      </c>
    </row>
    <row r="30" spans="1:11" ht="22.5" customHeight="1">
      <c r="A30" s="7" t="str">
        <f t="shared" si="0"/>
        <v/>
      </c>
      <c r="B30" s="8" t="str">
        <f>VLOOKUP(途中計算!K31,途中計算!I$3:J$66,2,FALSE)</f>
        <v/>
      </c>
      <c r="C30" s="21" t="str">
        <f>IF($K30=0,"",VLOOKUP(B30,点数入力!$B$5:$E$68,4,FALSE))</f>
        <v/>
      </c>
      <c r="D30" s="61" t="str">
        <f t="shared" si="1"/>
        <v/>
      </c>
      <c r="E30" s="68">
        <f>IF(C30&lt;=F$66,"",VLOOKUP($B30,途中計算!O$3:P$66,2,FALSE))</f>
        <v>0</v>
      </c>
      <c r="F30" s="61" t="str">
        <f t="shared" si="2"/>
        <v/>
      </c>
      <c r="G30" s="68">
        <f>IF(C30&lt;=F$66,"",VLOOKUP($B30,途中計算!L$3:M$66,2,FALSE))</f>
        <v>0</v>
      </c>
      <c r="H30" s="61" t="str">
        <f t="shared" si="3"/>
        <v/>
      </c>
      <c r="I30" s="68" t="str">
        <f>IF(OR($C30&lt;=$F$66,J30=0),"",VLOOKUP(B30,途中計算!$B$3:$C$66,2,FALSE))</f>
        <v/>
      </c>
      <c r="J30" s="57">
        <f>ROUNDDOWN(VLOOKUP(B30,途中計算!$B$3:$C$66,2,FALSE),4)</f>
        <v>0</v>
      </c>
      <c r="K30" s="58">
        <f>VLOOKUP($B30,途中計算!$B$3:$D$66,3,0)</f>
        <v>0</v>
      </c>
    </row>
    <row r="31" spans="1:11" ht="22.5" customHeight="1">
      <c r="A31" s="7" t="str">
        <f t="shared" si="0"/>
        <v/>
      </c>
      <c r="B31" s="8" t="str">
        <f>VLOOKUP(途中計算!K32,途中計算!I$3:J$66,2,FALSE)</f>
        <v/>
      </c>
      <c r="C31" s="21" t="str">
        <f>IF($K31=0,"",VLOOKUP(B31,点数入力!$B$5:$E$68,4,FALSE))</f>
        <v/>
      </c>
      <c r="D31" s="61" t="str">
        <f t="shared" si="1"/>
        <v/>
      </c>
      <c r="E31" s="68">
        <f>IF(C31&lt;=F$66,"",VLOOKUP($B31,途中計算!O$3:P$66,2,FALSE))</f>
        <v>0</v>
      </c>
      <c r="F31" s="61" t="str">
        <f t="shared" si="2"/>
        <v/>
      </c>
      <c r="G31" s="68">
        <f>IF(C31&lt;=F$66,"",VLOOKUP($B31,途中計算!L$3:M$66,2,FALSE))</f>
        <v>0</v>
      </c>
      <c r="H31" s="61" t="str">
        <f t="shared" si="3"/>
        <v/>
      </c>
      <c r="I31" s="68" t="str">
        <f>IF(OR($C31&lt;=$F$66,J31=0),"",VLOOKUP(B31,途中計算!$B$3:$C$66,2,FALSE))</f>
        <v/>
      </c>
      <c r="J31" s="57">
        <f>ROUNDDOWN(VLOOKUP(B31,途中計算!$B$3:$C$66,2,FALSE),4)</f>
        <v>0</v>
      </c>
      <c r="K31" s="58">
        <f>VLOOKUP($B31,途中計算!$B$3:$D$66,3,0)</f>
        <v>0</v>
      </c>
    </row>
    <row r="32" spans="1:11" ht="22.5" customHeight="1">
      <c r="A32" s="7" t="str">
        <f t="shared" si="0"/>
        <v/>
      </c>
      <c r="B32" s="8" t="str">
        <f>VLOOKUP(途中計算!K33,途中計算!I$3:J$66,2,FALSE)</f>
        <v/>
      </c>
      <c r="C32" s="21" t="str">
        <f>IF($K32=0,"",VLOOKUP(B32,点数入力!$B$5:$E$68,4,FALSE))</f>
        <v/>
      </c>
      <c r="D32" s="61" t="str">
        <f t="shared" si="1"/>
        <v/>
      </c>
      <c r="E32" s="68">
        <f>IF(C32&lt;=F$66,"",VLOOKUP($B32,途中計算!O$3:P$66,2,FALSE))</f>
        <v>0</v>
      </c>
      <c r="F32" s="61" t="str">
        <f t="shared" si="2"/>
        <v/>
      </c>
      <c r="G32" s="68">
        <f>IF(C32&lt;=F$66,"",VLOOKUP($B32,途中計算!L$3:M$66,2,FALSE))</f>
        <v>0</v>
      </c>
      <c r="H32" s="61" t="str">
        <f t="shared" si="3"/>
        <v/>
      </c>
      <c r="I32" s="68" t="str">
        <f>IF(OR($C32&lt;=$F$66,J32=0),"",VLOOKUP(B32,途中計算!$B$3:$C$66,2,FALSE))</f>
        <v/>
      </c>
      <c r="J32" s="57">
        <f>ROUNDDOWN(VLOOKUP(B32,途中計算!$B$3:$C$66,2,FALSE),4)</f>
        <v>0</v>
      </c>
      <c r="K32" s="58">
        <f>VLOOKUP($B32,途中計算!$B$3:$D$66,3,0)</f>
        <v>0</v>
      </c>
    </row>
    <row r="33" spans="1:11" ht="22.5" customHeight="1">
      <c r="A33" s="7" t="str">
        <f t="shared" si="0"/>
        <v/>
      </c>
      <c r="B33" s="8" t="str">
        <f>VLOOKUP(途中計算!K34,途中計算!I$3:J$66,2,FALSE)</f>
        <v/>
      </c>
      <c r="C33" s="21" t="str">
        <f>IF($K33=0,"",VLOOKUP(B33,点数入力!$B$5:$E$68,4,FALSE))</f>
        <v/>
      </c>
      <c r="D33" s="61" t="str">
        <f t="shared" si="1"/>
        <v/>
      </c>
      <c r="E33" s="68">
        <f>IF(C33&lt;=F$66,"",VLOOKUP($B33,途中計算!O$3:P$66,2,FALSE))</f>
        <v>0</v>
      </c>
      <c r="F33" s="61" t="str">
        <f t="shared" si="2"/>
        <v/>
      </c>
      <c r="G33" s="68">
        <f>IF(C33&lt;=F$66,"",VLOOKUP($B33,途中計算!L$3:M$66,2,FALSE))</f>
        <v>0</v>
      </c>
      <c r="H33" s="61" t="str">
        <f t="shared" si="3"/>
        <v/>
      </c>
      <c r="I33" s="68" t="str">
        <f>IF(OR($C33&lt;=$F$66,J33=0),"",VLOOKUP(B33,途中計算!$B$3:$C$66,2,FALSE))</f>
        <v/>
      </c>
      <c r="J33" s="57">
        <f>ROUNDDOWN(VLOOKUP(B33,途中計算!$B$3:$C$66,2,FALSE),4)</f>
        <v>0</v>
      </c>
      <c r="K33" s="58">
        <f>VLOOKUP($B33,途中計算!$B$3:$D$66,3,0)</f>
        <v>0</v>
      </c>
    </row>
    <row r="34" spans="1:11" ht="22.5" customHeight="1">
      <c r="A34" s="7" t="str">
        <f t="shared" si="0"/>
        <v/>
      </c>
      <c r="B34" s="8" t="str">
        <f>VLOOKUP(途中計算!K35,途中計算!I$3:J$66,2,FALSE)</f>
        <v/>
      </c>
      <c r="C34" s="21" t="str">
        <f>IF($K34=0,"",VLOOKUP(B34,点数入力!$B$5:$E$68,4,FALSE))</f>
        <v/>
      </c>
      <c r="D34" s="61" t="str">
        <f t="shared" si="1"/>
        <v/>
      </c>
      <c r="E34" s="68">
        <f>IF(C34&lt;=F$66,"",VLOOKUP($B34,途中計算!O$3:P$66,2,FALSE))</f>
        <v>0</v>
      </c>
      <c r="F34" s="61" t="str">
        <f t="shared" si="2"/>
        <v/>
      </c>
      <c r="G34" s="68">
        <f>IF(C34&lt;=F$66,"",VLOOKUP($B34,途中計算!L$3:M$66,2,FALSE))</f>
        <v>0</v>
      </c>
      <c r="H34" s="61" t="str">
        <f t="shared" si="3"/>
        <v/>
      </c>
      <c r="I34" s="68" t="str">
        <f>IF(OR($C34&lt;=$F$66,J34=0),"",VLOOKUP(B34,途中計算!$B$3:$C$66,2,FALSE))</f>
        <v/>
      </c>
      <c r="J34" s="57">
        <f>ROUNDDOWN(VLOOKUP(B34,途中計算!$B$3:$C$66,2,FALSE),4)</f>
        <v>0</v>
      </c>
      <c r="K34" s="58">
        <f>VLOOKUP($B34,途中計算!$B$3:$D$66,3,0)</f>
        <v>0</v>
      </c>
    </row>
    <row r="35" spans="1:11" ht="22.5" customHeight="1">
      <c r="A35" s="7" t="str">
        <f t="shared" si="0"/>
        <v/>
      </c>
      <c r="B35" s="8" t="str">
        <f>VLOOKUP(途中計算!K36,途中計算!I$3:J$66,2,FALSE)</f>
        <v/>
      </c>
      <c r="C35" s="21" t="str">
        <f>IF($K35=0,"",VLOOKUP(B35,点数入力!$B$5:$E$68,4,FALSE))</f>
        <v/>
      </c>
      <c r="D35" s="61" t="str">
        <f t="shared" si="1"/>
        <v/>
      </c>
      <c r="E35" s="68">
        <f>IF(C35&lt;=F$66,"",VLOOKUP($B35,途中計算!O$3:P$66,2,FALSE))</f>
        <v>0</v>
      </c>
      <c r="F35" s="61" t="str">
        <f t="shared" si="2"/>
        <v/>
      </c>
      <c r="G35" s="68">
        <f>IF(C35&lt;=F$66,"",VLOOKUP($B35,途中計算!L$3:M$66,2,FALSE))</f>
        <v>0</v>
      </c>
      <c r="H35" s="61" t="str">
        <f t="shared" si="3"/>
        <v/>
      </c>
      <c r="I35" s="68" t="str">
        <f>IF(OR($C35&lt;=$F$66,J35=0),"",VLOOKUP(B35,途中計算!$B$3:$C$66,2,FALSE))</f>
        <v/>
      </c>
      <c r="J35" s="57">
        <f>ROUNDDOWN(VLOOKUP(B35,途中計算!$B$3:$C$66,2,FALSE),4)</f>
        <v>0</v>
      </c>
      <c r="K35" s="58">
        <f>VLOOKUP($B35,途中計算!$B$3:$D$66,3,0)</f>
        <v>0</v>
      </c>
    </row>
    <row r="36" spans="1:11" ht="22.5" customHeight="1">
      <c r="A36" s="7" t="str">
        <f t="shared" si="0"/>
        <v/>
      </c>
      <c r="B36" s="8" t="str">
        <f>VLOOKUP(途中計算!K37,途中計算!I$3:J$66,2,FALSE)</f>
        <v/>
      </c>
      <c r="C36" s="21" t="str">
        <f>IF($K36=0,"",VLOOKUP(B36,点数入力!$B$5:$E$68,4,FALSE))</f>
        <v/>
      </c>
      <c r="D36" s="61" t="str">
        <f t="shared" si="1"/>
        <v/>
      </c>
      <c r="E36" s="68">
        <f>IF(C36&lt;=F$66,"",VLOOKUP($B36,途中計算!O$3:P$66,2,FALSE))</f>
        <v>0</v>
      </c>
      <c r="F36" s="61" t="str">
        <f t="shared" si="2"/>
        <v/>
      </c>
      <c r="G36" s="68">
        <f>IF(C36&lt;=F$66,"",VLOOKUP($B36,途中計算!L$3:M$66,2,FALSE))</f>
        <v>0</v>
      </c>
      <c r="H36" s="61" t="str">
        <f t="shared" si="3"/>
        <v/>
      </c>
      <c r="I36" s="68" t="str">
        <f>IF(OR($C36&lt;=$F$66,J36=0),"",VLOOKUP(B36,途中計算!$B$3:$C$66,2,FALSE))</f>
        <v/>
      </c>
      <c r="J36" s="57">
        <f>ROUNDDOWN(VLOOKUP(B36,途中計算!$B$3:$C$66,2,FALSE),4)</f>
        <v>0</v>
      </c>
      <c r="K36" s="58">
        <f>VLOOKUP($B36,途中計算!$B$3:$D$66,3,0)</f>
        <v>0</v>
      </c>
    </row>
    <row r="37" spans="1:11" ht="22.5" customHeight="1">
      <c r="A37" s="7" t="str">
        <f t="shared" si="0"/>
        <v/>
      </c>
      <c r="B37" s="8" t="str">
        <f>VLOOKUP(途中計算!K38,途中計算!I$3:J$66,2,FALSE)</f>
        <v/>
      </c>
      <c r="C37" s="21" t="str">
        <f>IF($K37=0,"",VLOOKUP(B37,点数入力!$B$5:$E$68,4,FALSE))</f>
        <v/>
      </c>
      <c r="D37" s="61" t="str">
        <f t="shared" si="1"/>
        <v/>
      </c>
      <c r="E37" s="68">
        <f>IF(C37&lt;=F$66,"",VLOOKUP($B37,途中計算!O$3:P$66,2,FALSE))</f>
        <v>0</v>
      </c>
      <c r="F37" s="61" t="str">
        <f t="shared" si="2"/>
        <v/>
      </c>
      <c r="G37" s="68">
        <f>IF(C37&lt;=F$66,"",VLOOKUP($B37,途中計算!L$3:M$66,2,FALSE))</f>
        <v>0</v>
      </c>
      <c r="H37" s="61" t="str">
        <f t="shared" si="3"/>
        <v/>
      </c>
      <c r="I37" s="68" t="str">
        <f>IF(OR($C37&lt;=$F$66,J37=0),"",VLOOKUP(B37,途中計算!$B$3:$C$66,2,FALSE))</f>
        <v/>
      </c>
      <c r="J37" s="57">
        <f>ROUNDDOWN(VLOOKUP(B37,途中計算!$B$3:$C$66,2,FALSE),4)</f>
        <v>0</v>
      </c>
      <c r="K37" s="58">
        <f>VLOOKUP($B37,途中計算!$B$3:$D$66,3,0)</f>
        <v>0</v>
      </c>
    </row>
    <row r="38" spans="1:11" ht="22.5" customHeight="1">
      <c r="A38" s="7" t="str">
        <f t="shared" si="0"/>
        <v/>
      </c>
      <c r="B38" s="8" t="str">
        <f>VLOOKUP(途中計算!K39,途中計算!I$3:J$66,2,FALSE)</f>
        <v/>
      </c>
      <c r="C38" s="21" t="str">
        <f>IF($K38=0,"",VLOOKUP(B38,点数入力!$B$5:$E$68,4,FALSE))</f>
        <v/>
      </c>
      <c r="D38" s="61" t="str">
        <f t="shared" si="1"/>
        <v/>
      </c>
      <c r="E38" s="68">
        <f>IF(C38&lt;=F$66,"",VLOOKUP($B38,途中計算!O$3:P$66,2,FALSE))</f>
        <v>0</v>
      </c>
      <c r="F38" s="61" t="str">
        <f t="shared" si="2"/>
        <v/>
      </c>
      <c r="G38" s="68">
        <f>IF(C38&lt;=F$66,"",VLOOKUP($B38,途中計算!L$3:M$66,2,FALSE))</f>
        <v>0</v>
      </c>
      <c r="H38" s="61" t="str">
        <f t="shared" si="3"/>
        <v/>
      </c>
      <c r="I38" s="68" t="str">
        <f>IF(OR($C38&lt;=$F$66,J38=0),"",VLOOKUP(B38,途中計算!$B$3:$C$66,2,FALSE))</f>
        <v/>
      </c>
      <c r="J38" s="57">
        <f>ROUNDDOWN(VLOOKUP(B38,途中計算!$B$3:$C$66,2,FALSE),4)</f>
        <v>0</v>
      </c>
      <c r="K38" s="58">
        <f>VLOOKUP($B38,途中計算!$B$3:$D$66,3,0)</f>
        <v>0</v>
      </c>
    </row>
    <row r="39" spans="1:11" ht="22.5" customHeight="1">
      <c r="A39" s="7" t="str">
        <f t="shared" si="0"/>
        <v/>
      </c>
      <c r="B39" s="8" t="str">
        <f>VLOOKUP(途中計算!K40,途中計算!I$3:J$66,2,FALSE)</f>
        <v/>
      </c>
      <c r="C39" s="21" t="str">
        <f>IF($K39=0,"",VLOOKUP(B39,点数入力!$B$5:$E$68,4,FALSE))</f>
        <v/>
      </c>
      <c r="D39" s="61" t="str">
        <f t="shared" si="1"/>
        <v/>
      </c>
      <c r="E39" s="68">
        <f>IF(C39&lt;=F$66,"",VLOOKUP($B39,途中計算!O$3:P$66,2,FALSE))</f>
        <v>0</v>
      </c>
      <c r="F39" s="61" t="str">
        <f t="shared" si="2"/>
        <v/>
      </c>
      <c r="G39" s="68">
        <f>IF(C39&lt;=F$66,"",VLOOKUP($B39,途中計算!L$3:M$66,2,FALSE))</f>
        <v>0</v>
      </c>
      <c r="H39" s="61" t="str">
        <f t="shared" si="3"/>
        <v/>
      </c>
      <c r="I39" s="68" t="str">
        <f>IF(OR($C39&lt;=$F$66,J39=0),"",VLOOKUP(B39,途中計算!$B$3:$C$66,2,FALSE))</f>
        <v/>
      </c>
      <c r="J39" s="57">
        <f>ROUNDDOWN(VLOOKUP(B39,途中計算!$B$3:$C$66,2,FALSE),4)</f>
        <v>0</v>
      </c>
      <c r="K39" s="58">
        <f>VLOOKUP($B39,途中計算!$B$3:$D$66,3,0)</f>
        <v>0</v>
      </c>
    </row>
    <row r="40" spans="1:11" ht="22.5" customHeight="1">
      <c r="A40" s="7" t="str">
        <f t="shared" si="0"/>
        <v/>
      </c>
      <c r="B40" s="8" t="str">
        <f>VLOOKUP(途中計算!K41,途中計算!I$3:J$66,2,FALSE)</f>
        <v/>
      </c>
      <c r="C40" s="21" t="str">
        <f>IF($K40=0,"",VLOOKUP(B40,点数入力!$B$5:$E$68,4,FALSE))</f>
        <v/>
      </c>
      <c r="D40" s="61" t="str">
        <f t="shared" si="1"/>
        <v/>
      </c>
      <c r="E40" s="68">
        <f>IF(C40&lt;=F$66,"",VLOOKUP($B40,途中計算!O$3:P$66,2,FALSE))</f>
        <v>0</v>
      </c>
      <c r="F40" s="61" t="str">
        <f t="shared" si="2"/>
        <v/>
      </c>
      <c r="G40" s="68">
        <f>IF(C40&lt;=F$66,"",VLOOKUP($B40,途中計算!L$3:M$66,2,FALSE))</f>
        <v>0</v>
      </c>
      <c r="H40" s="61" t="str">
        <f t="shared" si="3"/>
        <v/>
      </c>
      <c r="I40" s="68" t="str">
        <f>IF(OR($C40&lt;=$F$66,J40=0),"",VLOOKUP(B40,途中計算!$B$3:$C$66,2,FALSE))</f>
        <v/>
      </c>
      <c r="J40" s="57">
        <f>ROUNDDOWN(VLOOKUP(B40,途中計算!$B$3:$C$66,2,FALSE),4)</f>
        <v>0</v>
      </c>
      <c r="K40" s="58">
        <f>VLOOKUP($B40,途中計算!$B$3:$D$66,3,0)</f>
        <v>0</v>
      </c>
    </row>
    <row r="41" spans="1:11" ht="22.5" customHeight="1">
      <c r="A41" s="7" t="str">
        <f t="shared" si="0"/>
        <v/>
      </c>
      <c r="B41" s="8" t="str">
        <f>VLOOKUP(途中計算!K42,途中計算!I$3:J$66,2,FALSE)</f>
        <v/>
      </c>
      <c r="C41" s="21" t="str">
        <f>IF($K41=0,"",VLOOKUP(B41,点数入力!$B$5:$E$68,4,FALSE))</f>
        <v/>
      </c>
      <c r="D41" s="61" t="str">
        <f t="shared" si="1"/>
        <v/>
      </c>
      <c r="E41" s="68">
        <f>IF(C41&lt;=F$66,"",VLOOKUP($B41,途中計算!O$3:P$66,2,FALSE))</f>
        <v>0</v>
      </c>
      <c r="F41" s="61" t="str">
        <f t="shared" si="2"/>
        <v/>
      </c>
      <c r="G41" s="68">
        <f>IF(C41&lt;=F$66,"",VLOOKUP($B41,途中計算!L$3:M$66,2,FALSE))</f>
        <v>0</v>
      </c>
      <c r="H41" s="61" t="str">
        <f t="shared" si="3"/>
        <v/>
      </c>
      <c r="I41" s="68" t="str">
        <f>IF(OR($C41&lt;=$F$66,J41=0),"",VLOOKUP(B41,途中計算!$B$3:$C$66,2,FALSE))</f>
        <v/>
      </c>
      <c r="J41" s="57">
        <f>ROUNDDOWN(VLOOKUP(B41,途中計算!$B$3:$C$66,2,FALSE),4)</f>
        <v>0</v>
      </c>
      <c r="K41" s="58">
        <f>VLOOKUP($B41,途中計算!$B$3:$D$66,3,0)</f>
        <v>0</v>
      </c>
    </row>
    <row r="42" spans="1:11" ht="22.5" customHeight="1">
      <c r="A42" s="7" t="str">
        <f t="shared" si="0"/>
        <v/>
      </c>
      <c r="B42" s="8" t="str">
        <f>VLOOKUP(途中計算!K43,途中計算!I$3:J$66,2,FALSE)</f>
        <v/>
      </c>
      <c r="C42" s="21" t="str">
        <f>IF($K42=0,"",VLOOKUP(B42,点数入力!$B$5:$E$68,4,FALSE))</f>
        <v/>
      </c>
      <c r="D42" s="61" t="str">
        <f t="shared" si="1"/>
        <v/>
      </c>
      <c r="E42" s="68">
        <f>IF(C42&lt;=F$66,"",VLOOKUP($B42,途中計算!O$3:P$66,2,FALSE))</f>
        <v>0</v>
      </c>
      <c r="F42" s="61" t="str">
        <f t="shared" si="2"/>
        <v/>
      </c>
      <c r="G42" s="68">
        <f>IF(C42&lt;=F$66,"",VLOOKUP($B42,途中計算!L$3:M$66,2,FALSE))</f>
        <v>0</v>
      </c>
      <c r="H42" s="61" t="str">
        <f t="shared" si="3"/>
        <v/>
      </c>
      <c r="I42" s="68" t="str">
        <f>IF(OR($C42&lt;=$F$66,J42=0),"",VLOOKUP(B42,途中計算!$B$3:$C$66,2,FALSE))</f>
        <v/>
      </c>
      <c r="J42" s="57">
        <f>ROUNDDOWN(VLOOKUP(B42,途中計算!$B$3:$C$66,2,FALSE),4)</f>
        <v>0</v>
      </c>
      <c r="K42" s="58">
        <f>VLOOKUP($B42,途中計算!$B$3:$D$66,3,0)</f>
        <v>0</v>
      </c>
    </row>
    <row r="43" spans="1:11" ht="22.5" customHeight="1">
      <c r="A43" s="7" t="str">
        <f t="shared" si="0"/>
        <v/>
      </c>
      <c r="B43" s="8" t="str">
        <f>VLOOKUP(途中計算!K44,途中計算!I$3:J$66,2,FALSE)</f>
        <v/>
      </c>
      <c r="C43" s="21" t="str">
        <f>IF($K43=0,"",VLOOKUP(B43,点数入力!$B$5:$E$68,4,FALSE))</f>
        <v/>
      </c>
      <c r="D43" s="61" t="str">
        <f t="shared" si="1"/>
        <v/>
      </c>
      <c r="E43" s="68">
        <f>IF(C43&lt;=F$66,"",VLOOKUP($B43,途中計算!O$3:P$66,2,FALSE))</f>
        <v>0</v>
      </c>
      <c r="F43" s="61" t="str">
        <f t="shared" si="2"/>
        <v/>
      </c>
      <c r="G43" s="68">
        <f>IF(C43&lt;=F$66,"",VLOOKUP($B43,途中計算!L$3:M$66,2,FALSE))</f>
        <v>0</v>
      </c>
      <c r="H43" s="61" t="str">
        <f t="shared" si="3"/>
        <v/>
      </c>
      <c r="I43" s="68" t="str">
        <f>IF(OR($C43&lt;=$F$66,J43=0),"",VLOOKUP(B43,途中計算!$B$3:$C$66,2,FALSE))</f>
        <v/>
      </c>
      <c r="J43" s="57">
        <f>ROUNDDOWN(VLOOKUP(B43,途中計算!$B$3:$C$66,2,FALSE),4)</f>
        <v>0</v>
      </c>
      <c r="K43" s="58">
        <f>VLOOKUP($B43,途中計算!$B$3:$D$66,3,0)</f>
        <v>0</v>
      </c>
    </row>
    <row r="44" spans="1:11" ht="22.5" customHeight="1">
      <c r="A44" s="7" t="str">
        <f t="shared" si="0"/>
        <v/>
      </c>
      <c r="B44" s="8" t="str">
        <f>VLOOKUP(途中計算!K45,途中計算!I$3:J$66,2,FALSE)</f>
        <v/>
      </c>
      <c r="C44" s="21" t="str">
        <f>IF($K44=0,"",VLOOKUP(B44,点数入力!$B$5:$E$68,4,FALSE))</f>
        <v/>
      </c>
      <c r="D44" s="61" t="str">
        <f t="shared" si="1"/>
        <v/>
      </c>
      <c r="E44" s="68">
        <f>IF(C44&lt;=F$66,"",VLOOKUP($B44,途中計算!O$3:P$66,2,FALSE))</f>
        <v>0</v>
      </c>
      <c r="F44" s="61" t="str">
        <f t="shared" si="2"/>
        <v/>
      </c>
      <c r="G44" s="68">
        <f>IF(C44&lt;=F$66,"",VLOOKUP($B44,途中計算!L$3:M$66,2,FALSE))</f>
        <v>0</v>
      </c>
      <c r="H44" s="61" t="str">
        <f t="shared" si="3"/>
        <v/>
      </c>
      <c r="I44" s="68" t="str">
        <f>IF(OR($C44&lt;=$F$66,J44=0),"",VLOOKUP(B44,途中計算!$B$3:$C$66,2,FALSE))</f>
        <v/>
      </c>
      <c r="J44" s="57">
        <f>ROUNDDOWN(VLOOKUP(B44,途中計算!$B$3:$C$66,2,FALSE),4)</f>
        <v>0</v>
      </c>
      <c r="K44" s="58">
        <f>VLOOKUP($B44,途中計算!$B$3:$D$66,3,0)</f>
        <v>0</v>
      </c>
    </row>
    <row r="45" spans="1:11" ht="22.5" customHeight="1">
      <c r="A45" s="7" t="str">
        <f t="shared" si="0"/>
        <v/>
      </c>
      <c r="B45" s="8" t="str">
        <f>VLOOKUP(途中計算!K46,途中計算!I$3:J$66,2,FALSE)</f>
        <v/>
      </c>
      <c r="C45" s="21" t="str">
        <f>IF($K45=0,"",VLOOKUP(B45,点数入力!$B$5:$E$68,4,FALSE))</f>
        <v/>
      </c>
      <c r="D45" s="61" t="str">
        <f t="shared" si="1"/>
        <v/>
      </c>
      <c r="E45" s="68">
        <f>IF(C45&lt;=F$66,"",VLOOKUP($B45,途中計算!O$3:P$66,2,FALSE))</f>
        <v>0</v>
      </c>
      <c r="F45" s="61" t="str">
        <f t="shared" si="2"/>
        <v/>
      </c>
      <c r="G45" s="68">
        <f>IF(C45&lt;=F$66,"",VLOOKUP($B45,途中計算!L$3:M$66,2,FALSE))</f>
        <v>0</v>
      </c>
      <c r="H45" s="61" t="str">
        <f t="shared" si="3"/>
        <v/>
      </c>
      <c r="I45" s="68" t="str">
        <f>IF(OR($C45&lt;=$F$66,J45=0),"",VLOOKUP(B45,途中計算!$B$3:$C$66,2,FALSE))</f>
        <v/>
      </c>
      <c r="J45" s="57">
        <f>ROUNDDOWN(VLOOKUP(B45,途中計算!$B$3:$C$66,2,FALSE),4)</f>
        <v>0</v>
      </c>
      <c r="K45" s="58">
        <f>VLOOKUP($B45,途中計算!$B$3:$D$66,3,0)</f>
        <v>0</v>
      </c>
    </row>
    <row r="46" spans="1:11" ht="22.5" customHeight="1">
      <c r="A46" s="7" t="str">
        <f t="shared" si="0"/>
        <v/>
      </c>
      <c r="B46" s="8" t="str">
        <f>VLOOKUP(途中計算!K47,途中計算!I$3:J$66,2,FALSE)</f>
        <v/>
      </c>
      <c r="C46" s="21" t="str">
        <f>IF($K46=0,"",VLOOKUP(B46,点数入力!$B$5:$E$68,4,FALSE))</f>
        <v/>
      </c>
      <c r="D46" s="61" t="str">
        <f t="shared" si="1"/>
        <v/>
      </c>
      <c r="E46" s="68">
        <f>IF(C46&lt;=F$66,"",VLOOKUP($B46,途中計算!O$3:P$66,2,FALSE))</f>
        <v>0</v>
      </c>
      <c r="F46" s="61" t="str">
        <f t="shared" si="2"/>
        <v/>
      </c>
      <c r="G46" s="68">
        <f>IF(C46&lt;=F$66,"",VLOOKUP($B46,途中計算!L$3:M$66,2,FALSE))</f>
        <v>0</v>
      </c>
      <c r="H46" s="61" t="str">
        <f t="shared" si="3"/>
        <v/>
      </c>
      <c r="I46" s="68" t="str">
        <f>IF(OR($C46&lt;=$F$66,J46=0),"",VLOOKUP(B46,途中計算!$B$3:$C$66,2,FALSE))</f>
        <v/>
      </c>
      <c r="J46" s="57">
        <f>ROUNDDOWN(VLOOKUP(B46,途中計算!$B$3:$C$66,2,FALSE),4)</f>
        <v>0</v>
      </c>
      <c r="K46" s="58">
        <f>VLOOKUP($B46,途中計算!$B$3:$D$66,3,0)</f>
        <v>0</v>
      </c>
    </row>
    <row r="47" spans="1:11" ht="22.5" customHeight="1">
      <c r="A47" s="7" t="str">
        <f t="shared" si="0"/>
        <v/>
      </c>
      <c r="B47" s="8" t="str">
        <f>VLOOKUP(途中計算!K48,途中計算!I$3:J$66,2,FALSE)</f>
        <v/>
      </c>
      <c r="C47" s="21" t="str">
        <f>IF($K47=0,"",VLOOKUP(B47,点数入力!$B$5:$E$68,4,FALSE))</f>
        <v/>
      </c>
      <c r="D47" s="61" t="str">
        <f t="shared" si="1"/>
        <v/>
      </c>
      <c r="E47" s="68">
        <f>IF(C47&lt;=F$66,"",VLOOKUP($B47,途中計算!O$3:P$66,2,FALSE))</f>
        <v>0</v>
      </c>
      <c r="F47" s="61" t="str">
        <f t="shared" si="2"/>
        <v/>
      </c>
      <c r="G47" s="68">
        <f>IF(C47&lt;=F$66,"",VLOOKUP($B47,途中計算!L$3:M$66,2,FALSE))</f>
        <v>0</v>
      </c>
      <c r="H47" s="61" t="str">
        <f t="shared" si="3"/>
        <v/>
      </c>
      <c r="I47" s="68" t="str">
        <f>IF(OR($C47&lt;=$F$66,J47=0),"",VLOOKUP(B47,途中計算!$B$3:$C$66,2,FALSE))</f>
        <v/>
      </c>
      <c r="J47" s="57">
        <f>ROUNDDOWN(VLOOKUP(B47,途中計算!$B$3:$C$66,2,FALSE),4)</f>
        <v>0</v>
      </c>
      <c r="K47" s="58">
        <f>VLOOKUP($B47,途中計算!$B$3:$D$66,3,0)</f>
        <v>0</v>
      </c>
    </row>
    <row r="48" spans="1:11" ht="22.5" customHeight="1">
      <c r="A48" s="7" t="str">
        <f t="shared" si="0"/>
        <v/>
      </c>
      <c r="B48" s="8" t="str">
        <f>VLOOKUP(途中計算!K49,途中計算!I$3:J$66,2,FALSE)</f>
        <v/>
      </c>
      <c r="C48" s="21" t="str">
        <f>IF($K48=0,"",VLOOKUP(B48,点数入力!$B$5:$E$68,4,FALSE))</f>
        <v/>
      </c>
      <c r="D48" s="61" t="str">
        <f t="shared" si="1"/>
        <v/>
      </c>
      <c r="E48" s="68">
        <f>IF(C48&lt;=F$66,"",VLOOKUP($B48,途中計算!O$3:P$66,2,FALSE))</f>
        <v>0</v>
      </c>
      <c r="F48" s="61" t="str">
        <f t="shared" si="2"/>
        <v/>
      </c>
      <c r="G48" s="68">
        <f>IF(C48&lt;=F$66,"",VLOOKUP($B48,途中計算!L$3:M$66,2,FALSE))</f>
        <v>0</v>
      </c>
      <c r="H48" s="61" t="str">
        <f t="shared" si="3"/>
        <v/>
      </c>
      <c r="I48" s="68" t="str">
        <f>IF(OR($C48&lt;=$F$66,J48=0),"",VLOOKUP(B48,途中計算!$B$3:$C$66,2,FALSE))</f>
        <v/>
      </c>
      <c r="J48" s="57">
        <f>ROUNDDOWN(VLOOKUP(B48,途中計算!$B$3:$C$66,2,FALSE),4)</f>
        <v>0</v>
      </c>
      <c r="K48" s="58">
        <f>VLOOKUP($B48,途中計算!$B$3:$D$66,3,0)</f>
        <v>0</v>
      </c>
    </row>
    <row r="49" spans="1:11" ht="22.5" customHeight="1">
      <c r="A49" s="7" t="str">
        <f t="shared" si="0"/>
        <v/>
      </c>
      <c r="B49" s="8" t="str">
        <f>VLOOKUP(途中計算!K50,途中計算!I$3:J$66,2,FALSE)</f>
        <v/>
      </c>
      <c r="C49" s="21" t="str">
        <f>IF($K49=0,"",VLOOKUP(B49,点数入力!$B$5:$E$68,4,FALSE))</f>
        <v/>
      </c>
      <c r="D49" s="61" t="str">
        <f t="shared" si="1"/>
        <v/>
      </c>
      <c r="E49" s="68">
        <f>IF(C49&lt;=F$66,"",VLOOKUP($B49,途中計算!O$3:P$66,2,FALSE))</f>
        <v>0</v>
      </c>
      <c r="F49" s="61" t="str">
        <f t="shared" si="2"/>
        <v/>
      </c>
      <c r="G49" s="68">
        <f>IF(C49&lt;=F$66,"",VLOOKUP($B49,途中計算!L$3:M$66,2,FALSE))</f>
        <v>0</v>
      </c>
      <c r="H49" s="61" t="str">
        <f t="shared" si="3"/>
        <v/>
      </c>
      <c r="I49" s="68" t="str">
        <f>IF(OR($C49&lt;=$F$66,J49=0),"",VLOOKUP(B49,途中計算!$B$3:$C$66,2,FALSE))</f>
        <v/>
      </c>
      <c r="J49" s="57">
        <f>ROUNDDOWN(VLOOKUP(B49,途中計算!$B$3:$C$66,2,FALSE),4)</f>
        <v>0</v>
      </c>
      <c r="K49" s="58">
        <f>VLOOKUP($B49,途中計算!$B$3:$D$66,3,0)</f>
        <v>0</v>
      </c>
    </row>
    <row r="50" spans="1:11" ht="22.5" customHeight="1">
      <c r="A50" s="7" t="str">
        <f t="shared" si="0"/>
        <v/>
      </c>
      <c r="B50" s="8" t="str">
        <f>VLOOKUP(途中計算!K51,途中計算!I$3:J$66,2,FALSE)</f>
        <v/>
      </c>
      <c r="C50" s="21" t="str">
        <f>IF($K50=0,"",VLOOKUP(B50,点数入力!$B$5:$E$68,4,FALSE))</f>
        <v/>
      </c>
      <c r="D50" s="61" t="str">
        <f t="shared" si="1"/>
        <v/>
      </c>
      <c r="E50" s="68">
        <f>IF(C50&lt;=F$66,"",VLOOKUP($B50,途中計算!O$3:P$66,2,FALSE))</f>
        <v>0</v>
      </c>
      <c r="F50" s="61" t="str">
        <f t="shared" si="2"/>
        <v/>
      </c>
      <c r="G50" s="68">
        <f>IF(C50&lt;=F$66,"",VLOOKUP($B50,途中計算!L$3:M$66,2,FALSE))</f>
        <v>0</v>
      </c>
      <c r="H50" s="61" t="str">
        <f t="shared" si="3"/>
        <v/>
      </c>
      <c r="I50" s="68" t="str">
        <f>IF(OR($C50&lt;=$F$66,J50=0),"",VLOOKUP(B50,途中計算!$B$3:$C$66,2,FALSE))</f>
        <v/>
      </c>
      <c r="J50" s="57">
        <f>ROUNDDOWN(VLOOKUP(B50,途中計算!$B$3:$C$66,2,FALSE),4)</f>
        <v>0</v>
      </c>
      <c r="K50" s="58">
        <f>VLOOKUP($B50,途中計算!$B$3:$D$66,3,0)</f>
        <v>0</v>
      </c>
    </row>
    <row r="51" spans="1:11" ht="22.5" customHeight="1">
      <c r="A51" s="7" t="str">
        <f t="shared" si="0"/>
        <v/>
      </c>
      <c r="B51" s="8" t="str">
        <f>VLOOKUP(途中計算!K52,途中計算!I$3:J$66,2,FALSE)</f>
        <v/>
      </c>
      <c r="C51" s="21" t="str">
        <f>IF($K51=0,"",VLOOKUP(B51,点数入力!$B$5:$E$68,4,FALSE))</f>
        <v/>
      </c>
      <c r="D51" s="61" t="str">
        <f t="shared" si="1"/>
        <v/>
      </c>
      <c r="E51" s="68">
        <f>IF(C51&lt;=F$66,"",VLOOKUP($B51,途中計算!O$3:P$66,2,FALSE))</f>
        <v>0</v>
      </c>
      <c r="F51" s="61" t="str">
        <f t="shared" si="2"/>
        <v/>
      </c>
      <c r="G51" s="68">
        <f>IF(C51&lt;=F$66,"",VLOOKUP($B51,途中計算!L$3:M$66,2,FALSE))</f>
        <v>0</v>
      </c>
      <c r="H51" s="61" t="str">
        <f t="shared" si="3"/>
        <v/>
      </c>
      <c r="I51" s="68" t="str">
        <f>IF(OR($C51&lt;=$F$66,J51=0),"",VLOOKUP(B51,途中計算!$B$3:$C$66,2,FALSE))</f>
        <v/>
      </c>
      <c r="J51" s="57">
        <f>ROUNDDOWN(VLOOKUP(B51,途中計算!$B$3:$C$66,2,FALSE),4)</f>
        <v>0</v>
      </c>
      <c r="K51" s="58">
        <f>VLOOKUP($B51,途中計算!$B$3:$D$66,3,0)</f>
        <v>0</v>
      </c>
    </row>
    <row r="52" spans="1:11" ht="22.5" customHeight="1">
      <c r="A52" s="7" t="str">
        <f t="shared" si="0"/>
        <v/>
      </c>
      <c r="B52" s="8" t="str">
        <f>VLOOKUP(途中計算!K53,途中計算!I$3:J$66,2,FALSE)</f>
        <v/>
      </c>
      <c r="C52" s="21" t="str">
        <f>IF($K52=0,"",VLOOKUP(B52,点数入力!$B$5:$E$68,4,FALSE))</f>
        <v/>
      </c>
      <c r="D52" s="61" t="str">
        <f t="shared" si="1"/>
        <v/>
      </c>
      <c r="E52" s="68">
        <f>IF(C52&lt;=F$66,"",VLOOKUP($B52,途中計算!O$3:P$66,2,FALSE))</f>
        <v>0</v>
      </c>
      <c r="F52" s="61" t="str">
        <f t="shared" si="2"/>
        <v/>
      </c>
      <c r="G52" s="68">
        <f>IF(C52&lt;=F$66,"",VLOOKUP($B52,途中計算!L$3:M$66,2,FALSE))</f>
        <v>0</v>
      </c>
      <c r="H52" s="61" t="str">
        <f t="shared" si="3"/>
        <v/>
      </c>
      <c r="I52" s="68" t="str">
        <f>IF(OR($C52&lt;=$F$66,J52=0),"",VLOOKUP(B52,途中計算!$B$3:$C$66,2,FALSE))</f>
        <v/>
      </c>
      <c r="J52" s="57">
        <f>ROUNDDOWN(VLOOKUP(B52,途中計算!$B$3:$C$66,2,FALSE),4)</f>
        <v>0</v>
      </c>
      <c r="K52" s="58">
        <f>VLOOKUP($B52,途中計算!$B$3:$D$66,3,0)</f>
        <v>0</v>
      </c>
    </row>
    <row r="53" spans="1:11" ht="22.5" customHeight="1">
      <c r="A53" s="7" t="str">
        <f t="shared" si="0"/>
        <v/>
      </c>
      <c r="B53" s="8" t="str">
        <f>VLOOKUP(途中計算!K54,途中計算!I$3:J$66,2,FALSE)</f>
        <v/>
      </c>
      <c r="C53" s="21" t="str">
        <f>IF($K53=0,"",VLOOKUP(B53,点数入力!$B$5:$E$68,4,FALSE))</f>
        <v/>
      </c>
      <c r="D53" s="61" t="str">
        <f t="shared" si="1"/>
        <v/>
      </c>
      <c r="E53" s="68">
        <f>IF(C53&lt;=F$66,"",VLOOKUP($B53,途中計算!O$3:P$66,2,FALSE))</f>
        <v>0</v>
      </c>
      <c r="F53" s="61" t="str">
        <f t="shared" si="2"/>
        <v/>
      </c>
      <c r="G53" s="68">
        <f>IF(C53&lt;=F$66,"",VLOOKUP($B53,途中計算!L$3:M$66,2,FALSE))</f>
        <v>0</v>
      </c>
      <c r="H53" s="61" t="str">
        <f t="shared" si="3"/>
        <v/>
      </c>
      <c r="I53" s="68" t="str">
        <f>IF(OR($C53&lt;=$F$66,J53=0),"",VLOOKUP(B53,途中計算!$B$3:$C$66,2,FALSE))</f>
        <v/>
      </c>
      <c r="J53" s="57">
        <f>ROUNDDOWN(VLOOKUP(B53,途中計算!$B$3:$C$66,2,FALSE),4)</f>
        <v>0</v>
      </c>
      <c r="K53" s="58">
        <f>VLOOKUP($B53,途中計算!$B$3:$D$66,3,0)</f>
        <v>0</v>
      </c>
    </row>
    <row r="54" spans="1:11" ht="22.5" customHeight="1">
      <c r="A54" s="7" t="str">
        <f t="shared" si="0"/>
        <v/>
      </c>
      <c r="B54" s="8" t="str">
        <f>VLOOKUP(途中計算!K55,途中計算!I$3:J$66,2,FALSE)</f>
        <v/>
      </c>
      <c r="C54" s="21" t="str">
        <f>IF($K54=0,"",VLOOKUP(B54,点数入力!$B$5:$E$68,4,FALSE))</f>
        <v/>
      </c>
      <c r="D54" s="61" t="str">
        <f t="shared" si="1"/>
        <v/>
      </c>
      <c r="E54" s="68">
        <f>IF(C54&lt;=F$66,"",VLOOKUP($B54,途中計算!O$3:P$66,2,FALSE))</f>
        <v>0</v>
      </c>
      <c r="F54" s="61" t="str">
        <f t="shared" si="2"/>
        <v/>
      </c>
      <c r="G54" s="68">
        <f>IF(C54&lt;=F$66,"",VLOOKUP($B54,途中計算!L$3:M$66,2,FALSE))</f>
        <v>0</v>
      </c>
      <c r="H54" s="61" t="str">
        <f t="shared" si="3"/>
        <v/>
      </c>
      <c r="I54" s="68" t="str">
        <f>IF(OR($C54&lt;=$F$66,J54=0),"",VLOOKUP(B54,途中計算!$B$3:$C$66,2,FALSE))</f>
        <v/>
      </c>
      <c r="J54" s="57">
        <f>ROUNDDOWN(VLOOKUP(B54,途中計算!$B$3:$C$66,2,FALSE),4)</f>
        <v>0</v>
      </c>
      <c r="K54" s="58">
        <f>VLOOKUP($B54,途中計算!$B$3:$D$66,3,0)</f>
        <v>0</v>
      </c>
    </row>
    <row r="55" spans="1:11" ht="22.5" customHeight="1">
      <c r="A55" s="7" t="str">
        <f t="shared" si="0"/>
        <v/>
      </c>
      <c r="B55" s="8" t="str">
        <f>VLOOKUP(途中計算!K56,途中計算!I$3:J$66,2,FALSE)</f>
        <v/>
      </c>
      <c r="C55" s="21" t="str">
        <f>IF($K55=0,"",VLOOKUP(B55,点数入力!$B$5:$E$68,4,FALSE))</f>
        <v/>
      </c>
      <c r="D55" s="61" t="str">
        <f t="shared" si="1"/>
        <v/>
      </c>
      <c r="E55" s="68">
        <f>IF(C55&lt;=F$66,"",VLOOKUP($B55,途中計算!O$3:P$66,2,FALSE))</f>
        <v>0</v>
      </c>
      <c r="F55" s="61" t="str">
        <f t="shared" si="2"/>
        <v/>
      </c>
      <c r="G55" s="68">
        <f>IF(C55&lt;=F$66,"",VLOOKUP($B55,途中計算!L$3:M$66,2,FALSE))</f>
        <v>0</v>
      </c>
      <c r="H55" s="61" t="str">
        <f t="shared" si="3"/>
        <v/>
      </c>
      <c r="I55" s="68" t="str">
        <f>IF(OR($C55&lt;=$F$66,J55=0),"",VLOOKUP(B55,途中計算!$B$3:$C$66,2,FALSE))</f>
        <v/>
      </c>
      <c r="J55" s="57">
        <f>ROUNDDOWN(VLOOKUP(B55,途中計算!$B$3:$C$66,2,FALSE),4)</f>
        <v>0</v>
      </c>
      <c r="K55" s="58">
        <f>VLOOKUP($B55,途中計算!$B$3:$D$66,3,0)</f>
        <v>0</v>
      </c>
    </row>
    <row r="56" spans="1:11" ht="22.5" customHeight="1">
      <c r="A56" s="7" t="str">
        <f t="shared" si="0"/>
        <v/>
      </c>
      <c r="B56" s="8" t="str">
        <f>VLOOKUP(途中計算!K57,途中計算!I$3:J$66,2,FALSE)</f>
        <v/>
      </c>
      <c r="C56" s="21" t="str">
        <f>IF($K56=0,"",VLOOKUP(B56,点数入力!$B$5:$E$68,4,FALSE))</f>
        <v/>
      </c>
      <c r="D56" s="61" t="str">
        <f t="shared" si="1"/>
        <v/>
      </c>
      <c r="E56" s="68">
        <f>IF(C56&lt;=F$66,"",VLOOKUP($B56,途中計算!O$3:P$66,2,FALSE))</f>
        <v>0</v>
      </c>
      <c r="F56" s="61" t="str">
        <f t="shared" si="2"/>
        <v/>
      </c>
      <c r="G56" s="68">
        <f>IF(C56&lt;=F$66,"",VLOOKUP($B56,途中計算!L$3:M$66,2,FALSE))</f>
        <v>0</v>
      </c>
      <c r="H56" s="61" t="str">
        <f t="shared" si="3"/>
        <v/>
      </c>
      <c r="I56" s="68" t="str">
        <f>IF(OR($C56&lt;=$F$66,J56=0),"",VLOOKUP(B56,途中計算!$B$3:$C$66,2,FALSE))</f>
        <v/>
      </c>
      <c r="J56" s="57">
        <f>ROUNDDOWN(VLOOKUP(B56,途中計算!$B$3:$C$66,2,FALSE),4)</f>
        <v>0</v>
      </c>
      <c r="K56" s="58">
        <f>VLOOKUP($B56,途中計算!$B$3:$D$66,3,0)</f>
        <v>0</v>
      </c>
    </row>
    <row r="57" spans="1:11" ht="22.5" customHeight="1">
      <c r="A57" s="7" t="str">
        <f t="shared" si="0"/>
        <v/>
      </c>
      <c r="B57" s="8" t="str">
        <f>VLOOKUP(途中計算!K58,途中計算!I$3:J$66,2,FALSE)</f>
        <v/>
      </c>
      <c r="C57" s="21" t="str">
        <f>IF($K57=0,"",VLOOKUP(B57,点数入力!$B$5:$E$68,4,FALSE))</f>
        <v/>
      </c>
      <c r="D57" s="61" t="str">
        <f t="shared" si="1"/>
        <v/>
      </c>
      <c r="E57" s="68">
        <f>IF(C57&lt;=F$66,"",VLOOKUP($B57,途中計算!O$3:P$66,2,FALSE))</f>
        <v>0</v>
      </c>
      <c r="F57" s="61" t="str">
        <f t="shared" si="2"/>
        <v/>
      </c>
      <c r="G57" s="68">
        <f>IF(C57&lt;=F$66,"",VLOOKUP($B57,途中計算!L$3:M$66,2,FALSE))</f>
        <v>0</v>
      </c>
      <c r="H57" s="61" t="str">
        <f t="shared" si="3"/>
        <v/>
      </c>
      <c r="I57" s="68" t="str">
        <f>IF(OR($C57&lt;=$F$66,J57=0),"",VLOOKUP(B57,途中計算!$B$3:$C$66,2,FALSE))</f>
        <v/>
      </c>
      <c r="J57" s="57">
        <f>ROUNDDOWN(VLOOKUP(B57,途中計算!$B$3:$C$66,2,FALSE),4)</f>
        <v>0</v>
      </c>
      <c r="K57" s="58">
        <f>VLOOKUP($B57,途中計算!$B$3:$D$66,3,0)</f>
        <v>0</v>
      </c>
    </row>
    <row r="58" spans="1:11" ht="22.5" customHeight="1">
      <c r="A58" s="7" t="str">
        <f t="shared" si="0"/>
        <v/>
      </c>
      <c r="B58" s="8" t="str">
        <f>VLOOKUP(途中計算!K59,途中計算!I$3:J$66,2,FALSE)</f>
        <v/>
      </c>
      <c r="C58" s="21" t="str">
        <f>IF($K58=0,"",VLOOKUP(B58,点数入力!$B$5:$E$68,4,FALSE))</f>
        <v/>
      </c>
      <c r="D58" s="61" t="str">
        <f t="shared" si="1"/>
        <v/>
      </c>
      <c r="E58" s="68">
        <f>IF(C58&lt;=F$66,"",VLOOKUP($B58,途中計算!O$3:P$66,2,FALSE))</f>
        <v>0</v>
      </c>
      <c r="F58" s="61" t="str">
        <f t="shared" si="2"/>
        <v/>
      </c>
      <c r="G58" s="68">
        <f>IF(C58&lt;=F$66,"",VLOOKUP($B58,途中計算!L$3:M$66,2,FALSE))</f>
        <v>0</v>
      </c>
      <c r="H58" s="61" t="str">
        <f t="shared" si="3"/>
        <v/>
      </c>
      <c r="I58" s="68" t="str">
        <f>IF(OR($C58&lt;=$F$66,J58=0),"",VLOOKUP(B58,途中計算!$B$3:$C$66,2,FALSE))</f>
        <v/>
      </c>
      <c r="J58" s="57">
        <f>ROUNDDOWN(VLOOKUP(B58,途中計算!$B$3:$C$66,2,FALSE),4)</f>
        <v>0</v>
      </c>
      <c r="K58" s="58">
        <f>VLOOKUP($B58,途中計算!$B$3:$D$66,3,0)</f>
        <v>0</v>
      </c>
    </row>
    <row r="59" spans="1:11" ht="22.5" customHeight="1">
      <c r="A59" s="7" t="str">
        <f t="shared" si="0"/>
        <v/>
      </c>
      <c r="B59" s="8" t="str">
        <f>VLOOKUP(途中計算!K60,途中計算!I$3:J$66,2,FALSE)</f>
        <v/>
      </c>
      <c r="C59" s="21" t="str">
        <f>IF($K59=0,"",VLOOKUP(B59,点数入力!$B$5:$E$68,4,FALSE))</f>
        <v/>
      </c>
      <c r="D59" s="61" t="str">
        <f t="shared" si="1"/>
        <v/>
      </c>
      <c r="E59" s="68">
        <f>IF(C59&lt;=F$66,"",VLOOKUP($B59,途中計算!O$3:P$66,2,FALSE))</f>
        <v>0</v>
      </c>
      <c r="F59" s="61" t="str">
        <f t="shared" si="2"/>
        <v/>
      </c>
      <c r="G59" s="68">
        <f>IF(C59&lt;=F$66,"",VLOOKUP($B59,途中計算!L$3:M$66,2,FALSE))</f>
        <v>0</v>
      </c>
      <c r="H59" s="61" t="str">
        <f t="shared" si="3"/>
        <v/>
      </c>
      <c r="I59" s="68" t="str">
        <f>IF(OR($C59&lt;=$F$66,J59=0),"",VLOOKUP(B59,途中計算!$B$3:$C$66,2,FALSE))</f>
        <v/>
      </c>
      <c r="J59" s="57">
        <f>ROUNDDOWN(VLOOKUP(B59,途中計算!$B$3:$C$66,2,FALSE),4)</f>
        <v>0</v>
      </c>
      <c r="K59" s="58">
        <f>VLOOKUP($B59,途中計算!$B$3:$D$66,3,0)</f>
        <v>0</v>
      </c>
    </row>
    <row r="60" spans="1:11" ht="22.5" customHeight="1">
      <c r="A60" s="7" t="str">
        <f t="shared" si="0"/>
        <v/>
      </c>
      <c r="B60" s="8" t="str">
        <f>VLOOKUP(途中計算!K61,途中計算!I$3:J$66,2,FALSE)</f>
        <v/>
      </c>
      <c r="C60" s="21" t="str">
        <f>IF($K60=0,"",VLOOKUP(B60,点数入力!$B$5:$E$68,4,FALSE))</f>
        <v/>
      </c>
      <c r="D60" s="61" t="str">
        <f t="shared" si="1"/>
        <v/>
      </c>
      <c r="E60" s="68">
        <f>IF(C60&lt;=F$66,"",VLOOKUP($B60,途中計算!O$3:P$66,2,FALSE))</f>
        <v>0</v>
      </c>
      <c r="F60" s="61" t="str">
        <f t="shared" si="2"/>
        <v/>
      </c>
      <c r="G60" s="68">
        <f>IF(C60&lt;=F$66,"",VLOOKUP($B60,途中計算!L$3:M$66,2,FALSE))</f>
        <v>0</v>
      </c>
      <c r="H60" s="61" t="str">
        <f t="shared" si="3"/>
        <v/>
      </c>
      <c r="I60" s="68" t="str">
        <f>IF(OR($C60&lt;=$F$66,J60=0),"",VLOOKUP(B60,途中計算!$B$3:$C$66,2,FALSE))</f>
        <v/>
      </c>
      <c r="J60" s="57">
        <f>ROUNDDOWN(VLOOKUP(B60,途中計算!$B$3:$C$66,2,FALSE),4)</f>
        <v>0</v>
      </c>
      <c r="K60" s="58">
        <f>VLOOKUP($B60,途中計算!$B$3:$D$66,3,0)</f>
        <v>0</v>
      </c>
    </row>
    <row r="61" spans="1:11" ht="22.5" customHeight="1">
      <c r="A61" s="7" t="str">
        <f t="shared" si="0"/>
        <v/>
      </c>
      <c r="B61" s="8" t="str">
        <f>VLOOKUP(途中計算!K62,途中計算!I$3:J$66,2,FALSE)</f>
        <v/>
      </c>
      <c r="C61" s="21" t="str">
        <f>IF($K61=0,"",VLOOKUP(B61,点数入力!$B$5:$E$68,4,FALSE))</f>
        <v/>
      </c>
      <c r="D61" s="61" t="str">
        <f t="shared" si="1"/>
        <v/>
      </c>
      <c r="E61" s="68">
        <f>IF(C61&lt;=F$66,"",VLOOKUP($B61,途中計算!O$3:P$66,2,FALSE))</f>
        <v>0</v>
      </c>
      <c r="F61" s="61" t="str">
        <f t="shared" si="2"/>
        <v/>
      </c>
      <c r="G61" s="68">
        <f>IF(C61&lt;=F$66,"",VLOOKUP($B61,途中計算!L$3:M$66,2,FALSE))</f>
        <v>0</v>
      </c>
      <c r="H61" s="61" t="str">
        <f t="shared" si="3"/>
        <v/>
      </c>
      <c r="I61" s="68" t="str">
        <f>IF(OR($C61&lt;=$F$66,J61=0),"",VLOOKUP(B61,途中計算!$B$3:$C$66,2,FALSE))</f>
        <v/>
      </c>
      <c r="J61" s="57">
        <f>ROUNDDOWN(VLOOKUP(B61,途中計算!$B$3:$C$66,2,FALSE),4)</f>
        <v>0</v>
      </c>
      <c r="K61" s="58">
        <f>VLOOKUP($B61,途中計算!$B$3:$D$66,3,0)</f>
        <v>0</v>
      </c>
    </row>
    <row r="62" spans="1:11" ht="22.5" customHeight="1">
      <c r="A62" s="7" t="str">
        <f t="shared" si="0"/>
        <v/>
      </c>
      <c r="B62" s="8" t="str">
        <f>VLOOKUP(途中計算!K63,途中計算!I$3:J$66,2,FALSE)</f>
        <v/>
      </c>
      <c r="C62" s="21" t="str">
        <f>IF($K62=0,"",VLOOKUP(B62,点数入力!$B$5:$E$68,4,FALSE))</f>
        <v/>
      </c>
      <c r="D62" s="61" t="str">
        <f t="shared" si="1"/>
        <v/>
      </c>
      <c r="E62" s="68">
        <f>IF(C62&lt;=F$66,"",VLOOKUP($B62,途中計算!O$3:P$66,2,FALSE))</f>
        <v>0</v>
      </c>
      <c r="F62" s="61" t="str">
        <f t="shared" si="2"/>
        <v/>
      </c>
      <c r="G62" s="68">
        <f>IF(C62&lt;=F$66,"",VLOOKUP($B62,途中計算!L$3:M$66,2,FALSE))</f>
        <v>0</v>
      </c>
      <c r="H62" s="61" t="str">
        <f t="shared" si="3"/>
        <v/>
      </c>
      <c r="I62" s="68" t="str">
        <f>IF(OR($C62&lt;=$F$66,J62=0),"",VLOOKUP(B62,途中計算!$B$3:$C$66,2,FALSE))</f>
        <v/>
      </c>
      <c r="J62" s="57">
        <f>ROUNDDOWN(VLOOKUP(B62,途中計算!$B$3:$C$66,2,FALSE),4)</f>
        <v>0</v>
      </c>
      <c r="K62" s="58">
        <f>VLOOKUP($B62,途中計算!$B$3:$D$66,3,0)</f>
        <v>0</v>
      </c>
    </row>
    <row r="63" spans="1:11" ht="22.5" customHeight="1">
      <c r="A63" s="7" t="str">
        <f t="shared" si="0"/>
        <v/>
      </c>
      <c r="B63" s="8" t="str">
        <f>VLOOKUP(途中計算!K64,途中計算!I$3:J$66,2,FALSE)</f>
        <v/>
      </c>
      <c r="C63" s="21" t="str">
        <f>IF($K63=0,"",VLOOKUP(B63,点数入力!$B$5:$E$68,4,FALSE))</f>
        <v/>
      </c>
      <c r="D63" s="61" t="str">
        <f t="shared" si="1"/>
        <v/>
      </c>
      <c r="E63" s="68">
        <f>IF(C63&lt;=F$66,"",VLOOKUP($B63,途中計算!O$3:P$66,2,FALSE))</f>
        <v>0</v>
      </c>
      <c r="F63" s="61" t="str">
        <f t="shared" si="2"/>
        <v/>
      </c>
      <c r="G63" s="68">
        <f>IF(C63&lt;=F$66,"",VLOOKUP($B63,途中計算!L$3:M$66,2,FALSE))</f>
        <v>0</v>
      </c>
      <c r="H63" s="61" t="str">
        <f t="shared" si="3"/>
        <v/>
      </c>
      <c r="I63" s="68" t="str">
        <f>IF(OR($C63&lt;=$F$66,J63=0),"",VLOOKUP(B63,途中計算!$B$3:$C$66,2,FALSE))</f>
        <v/>
      </c>
      <c r="J63" s="57">
        <f>ROUNDDOWN(VLOOKUP(B63,途中計算!$B$3:$C$66,2,FALSE),4)</f>
        <v>0</v>
      </c>
      <c r="K63" s="58">
        <f>VLOOKUP($B63,途中計算!$B$3:$D$66,3,0)</f>
        <v>0</v>
      </c>
    </row>
    <row r="64" spans="1:11" ht="22.5" customHeight="1">
      <c r="A64" s="7" t="str">
        <f t="shared" si="0"/>
        <v/>
      </c>
      <c r="B64" s="8" t="str">
        <f>VLOOKUP(途中計算!K65,途中計算!I$3:J$66,2,FALSE)</f>
        <v/>
      </c>
      <c r="C64" s="21" t="str">
        <f>IF($K64=0,"",VLOOKUP(B64,点数入力!$B$5:$E$68,4,FALSE))</f>
        <v/>
      </c>
      <c r="D64" s="61" t="str">
        <f t="shared" si="1"/>
        <v/>
      </c>
      <c r="E64" s="68">
        <f>IF(C64&lt;=F$66,"",VLOOKUP($B64,途中計算!O$3:P$66,2,FALSE))</f>
        <v>0</v>
      </c>
      <c r="F64" s="61" t="str">
        <f t="shared" si="2"/>
        <v/>
      </c>
      <c r="G64" s="68">
        <f>IF(C64&lt;=F$66,"",VLOOKUP($B64,途中計算!L$3:M$66,2,FALSE))</f>
        <v>0</v>
      </c>
      <c r="H64" s="61" t="str">
        <f t="shared" si="3"/>
        <v/>
      </c>
      <c r="I64" s="68" t="str">
        <f>IF(OR($C64&lt;=$F$66,J64=0),"",VLOOKUP(B64,途中計算!$B$3:$C$66,2,FALSE))</f>
        <v/>
      </c>
      <c r="J64" s="57">
        <f>ROUNDDOWN(VLOOKUP(B64,途中計算!$B$3:$C$66,2,FALSE),4)</f>
        <v>0</v>
      </c>
      <c r="K64" s="58">
        <f>VLOOKUP($B64,途中計算!$B$3:$D$66,3,0)</f>
        <v>0</v>
      </c>
    </row>
    <row r="65" spans="1:11" ht="22.5" customHeight="1">
      <c r="A65" s="7" t="str">
        <f t="shared" si="0"/>
        <v/>
      </c>
      <c r="B65" s="8" t="str">
        <f>VLOOKUP(途中計算!K66,途中計算!I$3:J$66,2,FALSE)</f>
        <v/>
      </c>
      <c r="C65" s="21" t="str">
        <f>IF($K65=0,"",VLOOKUP(B65,点数入力!$B$5:$E$68,4,FALSE))</f>
        <v/>
      </c>
      <c r="D65" s="61" t="str">
        <f t="shared" si="1"/>
        <v/>
      </c>
      <c r="E65" s="68">
        <f>IF(C65&lt;=F$66,"",VLOOKUP($B65,途中計算!O$3:P$66,2,FALSE))</f>
        <v>0</v>
      </c>
      <c r="F65" s="61" t="str">
        <f t="shared" si="2"/>
        <v/>
      </c>
      <c r="G65" s="68">
        <f>IF(C65&lt;=F$66,"",VLOOKUP($B65,途中計算!L$3:M$66,2,FALSE))</f>
        <v>0</v>
      </c>
      <c r="H65" s="61" t="str">
        <f t="shared" si="3"/>
        <v/>
      </c>
      <c r="I65" s="68" t="str">
        <f>IF(OR($C65&lt;=$F$66,J65=0),"",VLOOKUP(B65,途中計算!$B$3:$C$66,2,FALSE))</f>
        <v/>
      </c>
      <c r="J65" s="57">
        <f>ROUNDDOWN(VLOOKUP(B65,途中計算!$B$3:$C$66,2,FALSE),4)</f>
        <v>0</v>
      </c>
      <c r="K65" s="58">
        <f>VLOOKUP($B65,途中計算!$B$3:$D$66,3,0)</f>
        <v>0</v>
      </c>
    </row>
    <row r="66" spans="1:11" ht="22.5" customHeight="1">
      <c r="E66" s="19" t="s">
        <v>25</v>
      </c>
      <c r="F66" s="20">
        <f>点数入力!C2</f>
        <v>2</v>
      </c>
      <c r="G66" s="64" t="s">
        <v>50</v>
      </c>
    </row>
    <row r="67" spans="1:11" ht="22.5" customHeight="1">
      <c r="E67" s="19" t="s">
        <v>26</v>
      </c>
      <c r="F67" s="20">
        <f>点数入力!C3</f>
        <v>4</v>
      </c>
      <c r="G67" s="64" t="s">
        <v>45</v>
      </c>
    </row>
    <row r="68" spans="1:11" ht="22.5" customHeight="1">
      <c r="E68" s="19" t="s">
        <v>49</v>
      </c>
      <c r="F68" s="20">
        <f>IF(M4=G68,2,IF(M4=G67,3,4))</f>
        <v>4</v>
      </c>
      <c r="G68" s="64" t="s">
        <v>46</v>
      </c>
    </row>
  </sheetData>
  <sheetProtection password="8C7D" sheet="1" objects="1" scenarios="1"/>
  <phoneticPr fontId="4"/>
  <conditionalFormatting sqref="C2:K65">
    <cfRule type="cellIs" dxfId="5" priority="11" stopIfTrue="1" operator="greaterThan">
      <formula>0</formula>
    </cfRule>
  </conditionalFormatting>
  <conditionalFormatting sqref="C2:C65">
    <cfRule type="colorScale" priority="6">
      <colorScale>
        <cfvo type="num" val="1"/>
        <cfvo type="num" val="4"/>
        <color rgb="FFFF99CC"/>
        <color rgb="FF99CCFF"/>
      </colorScale>
    </cfRule>
  </conditionalFormatting>
  <conditionalFormatting sqref="M7">
    <cfRule type="cellIs" dxfId="4" priority="1" operator="equal">
      <formula>"惜敗率救済人数超過！"</formula>
    </cfRule>
    <cfRule type="cellIs" dxfId="3" priority="2" operator="equal">
      <formula>"惜敗率救済人数再確認！"</formula>
    </cfRule>
    <cfRule type="cellIs" dxfId="2" priority="3" operator="equal">
      <formula>"問題見られず"</formula>
    </cfRule>
  </conditionalFormatting>
  <conditionalFormatting sqref="A2:A65">
    <cfRule type="containsText" dxfId="1" priority="40" stopIfTrue="1" operator="containsText" text="通過">
      <formula>NOT(ISERROR(SEARCH("通過",A2)))</formula>
    </cfRule>
    <cfRule type="cellIs" dxfId="0" priority="41" stopIfTrue="1" operator="lessThanOrEqual">
      <formula>$F$67</formula>
    </cfRule>
  </conditionalFormatting>
  <dataValidations count="1">
    <dataValidation type="list" allowBlank="1" showInputMessage="1" showErrorMessage="1" sqref="M4">
      <formula1>$G$66:$G$68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66"/>
  <sheetViews>
    <sheetView workbookViewId="0">
      <pane ySplit="2" topLeftCell="A3" activePane="bottomLeft" state="frozen"/>
      <selection pane="bottomLeft"/>
    </sheetView>
  </sheetViews>
  <sheetFormatPr defaultRowHeight="22.5" customHeight="1"/>
  <cols>
    <col min="1" max="1" width="12.5" style="23" customWidth="1"/>
    <col min="2" max="2" width="20" style="30" customWidth="1"/>
    <col min="3" max="3" width="15" style="23" bestFit="1" customWidth="1"/>
    <col min="4" max="8" width="12.5" style="23" customWidth="1"/>
    <col min="9" max="9" width="5" style="23" customWidth="1"/>
    <col min="10" max="10" width="20" style="30" customWidth="1"/>
    <col min="11" max="11" width="2.5" style="18" customWidth="1"/>
    <col min="12" max="12" width="20" style="23" customWidth="1"/>
    <col min="13" max="13" width="12.5" style="23" customWidth="1"/>
    <col min="14" max="14" width="2.5" style="23" customWidth="1"/>
    <col min="15" max="15" width="20" style="23" customWidth="1"/>
    <col min="16" max="16" width="12.5" style="23" customWidth="1"/>
    <col min="17" max="16384" width="9" style="23"/>
  </cols>
  <sheetData>
    <row r="1" spans="1:16" ht="22.5" customHeight="1">
      <c r="A1" s="9"/>
      <c r="B1" s="10"/>
      <c r="C1" s="11"/>
      <c r="D1" s="11"/>
      <c r="E1" s="11"/>
      <c r="F1" s="11"/>
      <c r="G1" s="11"/>
      <c r="H1" s="11"/>
      <c r="I1" s="11"/>
      <c r="J1" s="10"/>
      <c r="K1" s="12"/>
      <c r="L1" s="9" t="s">
        <v>27</v>
      </c>
      <c r="O1" s="9" t="s">
        <v>28</v>
      </c>
    </row>
    <row r="2" spans="1:16" ht="22.5" customHeight="1">
      <c r="A2" s="13"/>
      <c r="B2" s="22" t="s">
        <v>3</v>
      </c>
      <c r="C2" s="14" t="s">
        <v>71</v>
      </c>
      <c r="D2" s="15" t="s">
        <v>29</v>
      </c>
      <c r="E2" s="15" t="s">
        <v>30</v>
      </c>
      <c r="F2" s="16" t="s">
        <v>31</v>
      </c>
      <c r="G2" s="16" t="s">
        <v>32</v>
      </c>
      <c r="H2" s="16" t="s">
        <v>33</v>
      </c>
      <c r="I2" s="17" t="s">
        <v>6</v>
      </c>
      <c r="J2" s="22" t="s">
        <v>3</v>
      </c>
      <c r="K2" s="12"/>
      <c r="L2" s="24" t="s">
        <v>34</v>
      </c>
      <c r="M2" s="24" t="s">
        <v>35</v>
      </c>
      <c r="O2" s="24" t="s">
        <v>34</v>
      </c>
      <c r="P2" s="24" t="s">
        <v>35</v>
      </c>
    </row>
    <row r="3" spans="1:16" ht="22.5" customHeight="1">
      <c r="A3" s="77" t="s">
        <v>7</v>
      </c>
      <c r="B3" s="24" t="str">
        <f>IF(点数入力!B5="","",点数入力!B5)</f>
        <v>ｐｌａｙｅｒ０１</v>
      </c>
      <c r="C3" s="71">
        <f>IFERROR(ROUNDDOWN(D3*100/E3,4)+D3/100000000,0)</f>
        <v>100.00000311620001</v>
      </c>
      <c r="D3" s="27">
        <f>点数入力!D5</f>
        <v>311.62</v>
      </c>
      <c r="E3" s="27">
        <f>IF(点数入力!C$1=1,LARGE(D3:D6,1),IF(点数入力!C$1=2,LARGE(D3:D6,2),LARGE(D3:D6,3)))</f>
        <v>311.62</v>
      </c>
      <c r="F3" s="28">
        <f>0.04-D3/10000</f>
        <v>8.8380000000000021E-3</v>
      </c>
      <c r="G3" s="31">
        <v>1.0000000000000001E-9</v>
      </c>
      <c r="H3" s="28">
        <f>RANK(C3,C$3:C$66)+F3+G3</f>
        <v>2.008838001</v>
      </c>
      <c r="I3" s="29">
        <f>RANK(H3,H$3:H$66,1)</f>
        <v>2</v>
      </c>
      <c r="J3" s="25" t="str">
        <f>B3</f>
        <v>ｐｌａｙｅｒ０１</v>
      </c>
      <c r="K3" s="18">
        <v>1</v>
      </c>
      <c r="L3" s="25" t="str">
        <f>B3</f>
        <v>ｐｌａｙｅｒ０１</v>
      </c>
      <c r="M3" s="26">
        <f>IF(点数入力!E5&lt;=3,C3,0)</f>
        <v>100.00000311620001</v>
      </c>
      <c r="O3" s="25" t="str">
        <f>B3</f>
        <v>ｐｌａｙｅｒ０１</v>
      </c>
      <c r="P3" s="26">
        <f>IF(点数入力!E5&lt;=2,C3,0)</f>
        <v>100.00000311620001</v>
      </c>
    </row>
    <row r="4" spans="1:16" ht="22.5" customHeight="1">
      <c r="A4" s="77"/>
      <c r="B4" s="24" t="str">
        <f>IF(点数入力!B6="","",点数入力!B6)</f>
        <v>ｐｌａｙｅｒ０２</v>
      </c>
      <c r="C4" s="71">
        <f t="shared" ref="C4:C18" si="0">IFERROR(ROUNDDOWN(D4*100/E4,4)+D4/100000000,0)</f>
        <v>63.320701973200002</v>
      </c>
      <c r="D4" s="27">
        <f>点数入力!D6</f>
        <v>197.32</v>
      </c>
      <c r="E4" s="27">
        <f>E3</f>
        <v>311.62</v>
      </c>
      <c r="F4" s="28">
        <f t="shared" ref="F4:F13" si="1">0.04-D4/10000</f>
        <v>2.0268000000000001E-2</v>
      </c>
      <c r="G4" s="31">
        <v>2.0000000000000001E-9</v>
      </c>
      <c r="H4" s="28">
        <f t="shared" ref="H4:H66" si="2">RANK(C4,C$3:C$66)+F4+G4</f>
        <v>14.020268002</v>
      </c>
      <c r="I4" s="29">
        <f t="shared" ref="I4:I66" si="3">RANK(H4,H$3:H$66,1)</f>
        <v>14</v>
      </c>
      <c r="J4" s="25" t="str">
        <f t="shared" ref="J4:J66" si="4">B4</f>
        <v>ｐｌａｙｅｒ０２</v>
      </c>
      <c r="K4" s="18">
        <v>2</v>
      </c>
      <c r="L4" s="25" t="str">
        <f t="shared" ref="L4:L66" si="5">B4</f>
        <v>ｐｌａｙｅｒ０２</v>
      </c>
      <c r="M4" s="26">
        <f>IF(点数入力!E6&lt;=3,C4,0)</f>
        <v>0</v>
      </c>
      <c r="O4" s="25" t="str">
        <f t="shared" ref="O4:O66" si="6">B4</f>
        <v>ｐｌａｙｅｒ０２</v>
      </c>
      <c r="P4" s="26">
        <f>IF(点数入力!E6&lt;=2,C4,0)</f>
        <v>0</v>
      </c>
    </row>
    <row r="5" spans="1:16" ht="22.5" customHeight="1">
      <c r="A5" s="77"/>
      <c r="B5" s="24" t="str">
        <f>IF(点数入力!B7="","",点数入力!B7)</f>
        <v>ｐｌａｙｅｒ０３</v>
      </c>
      <c r="C5" s="71">
        <f t="shared" si="0"/>
        <v>70.2811021901</v>
      </c>
      <c r="D5" s="27">
        <f>点数入力!D7</f>
        <v>219.01</v>
      </c>
      <c r="E5" s="27">
        <f t="shared" ref="E5:E6" si="7">E4</f>
        <v>311.62</v>
      </c>
      <c r="F5" s="28">
        <f t="shared" si="1"/>
        <v>1.8099000000000001E-2</v>
      </c>
      <c r="G5" s="31">
        <v>3E-9</v>
      </c>
      <c r="H5" s="28">
        <f t="shared" si="2"/>
        <v>12.018099003</v>
      </c>
      <c r="I5" s="29">
        <f t="shared" si="3"/>
        <v>12</v>
      </c>
      <c r="J5" s="25" t="str">
        <f t="shared" si="4"/>
        <v>ｐｌａｙｅｒ０３</v>
      </c>
      <c r="K5" s="18">
        <v>3</v>
      </c>
      <c r="L5" s="25" t="str">
        <f t="shared" si="5"/>
        <v>ｐｌａｙｅｒ０３</v>
      </c>
      <c r="M5" s="26">
        <f>IF(点数入力!E7&lt;=3,C5,0)</f>
        <v>70.2811021901</v>
      </c>
      <c r="O5" s="25" t="str">
        <f t="shared" si="6"/>
        <v>ｐｌａｙｅｒ０３</v>
      </c>
      <c r="P5" s="26">
        <f>IF(点数入力!E7&lt;=2,C5,0)</f>
        <v>0</v>
      </c>
    </row>
    <row r="6" spans="1:16" ht="22.5" customHeight="1">
      <c r="A6" s="77"/>
      <c r="B6" s="24" t="str">
        <f>IF(点数入力!B8="","",点数入力!B8)</f>
        <v>ｐｌａｙｅｒ０４</v>
      </c>
      <c r="C6" s="71">
        <f t="shared" si="0"/>
        <v>70.499302196900004</v>
      </c>
      <c r="D6" s="27">
        <f>点数入力!D8</f>
        <v>219.69</v>
      </c>
      <c r="E6" s="27">
        <f t="shared" si="7"/>
        <v>311.62</v>
      </c>
      <c r="F6" s="28">
        <f t="shared" si="1"/>
        <v>1.8031000000000002E-2</v>
      </c>
      <c r="G6" s="31">
        <v>4.0000000000000002E-9</v>
      </c>
      <c r="H6" s="28">
        <f t="shared" si="2"/>
        <v>11.018031004000001</v>
      </c>
      <c r="I6" s="29">
        <f t="shared" si="3"/>
        <v>11</v>
      </c>
      <c r="J6" s="25" t="str">
        <f t="shared" si="4"/>
        <v>ｐｌａｙｅｒ０４</v>
      </c>
      <c r="K6" s="18">
        <v>4</v>
      </c>
      <c r="L6" s="25" t="str">
        <f t="shared" si="5"/>
        <v>ｐｌａｙｅｒ０４</v>
      </c>
      <c r="M6" s="26">
        <f>IF(点数入力!E8&lt;=3,C6,0)</f>
        <v>70.499302196900004</v>
      </c>
      <c r="O6" s="25" t="str">
        <f t="shared" si="6"/>
        <v>ｐｌａｙｅｒ０４</v>
      </c>
      <c r="P6" s="26">
        <f>IF(点数入力!E8&lt;=2,C6,0)</f>
        <v>70.499302196900004</v>
      </c>
    </row>
    <row r="7" spans="1:16" ht="22.5" customHeight="1">
      <c r="A7" s="77" t="s">
        <v>8</v>
      </c>
      <c r="B7" s="24" t="str">
        <f>IF(点数入力!B9="","",点数入力!B9)</f>
        <v>ｐｌａｙｅｒ０５</v>
      </c>
      <c r="C7" s="71">
        <f t="shared" si="0"/>
        <v>81.2808025219</v>
      </c>
      <c r="D7" s="27">
        <f>点数入力!D9</f>
        <v>252.19</v>
      </c>
      <c r="E7" s="27">
        <f>IF(点数入力!C$1=1,LARGE(D7:D10,1),IF(点数入力!C$1=2,LARGE(D7:D10,2),LARGE(D7:D10,3)))</f>
        <v>310.27</v>
      </c>
      <c r="F7" s="28">
        <f t="shared" si="1"/>
        <v>1.4781000000000002E-2</v>
      </c>
      <c r="G7" s="31">
        <v>5.0000000000000001E-9</v>
      </c>
      <c r="H7" s="28">
        <f t="shared" si="2"/>
        <v>7.0147810050000006</v>
      </c>
      <c r="I7" s="29">
        <f t="shared" si="3"/>
        <v>7</v>
      </c>
      <c r="J7" s="25" t="str">
        <f t="shared" si="4"/>
        <v>ｐｌａｙｅｒ０５</v>
      </c>
      <c r="K7" s="18">
        <v>5</v>
      </c>
      <c r="L7" s="25" t="str">
        <f t="shared" si="5"/>
        <v>ｐｌａｙｅｒ０５</v>
      </c>
      <c r="M7" s="26">
        <f>IF(点数入力!E9&lt;=3,C7,0)</f>
        <v>0</v>
      </c>
      <c r="O7" s="25" t="str">
        <f t="shared" si="6"/>
        <v>ｐｌａｙｅｒ０５</v>
      </c>
      <c r="P7" s="26">
        <f>IF(点数入力!E9&lt;=2,C7,0)</f>
        <v>0</v>
      </c>
    </row>
    <row r="8" spans="1:16" ht="22.5" customHeight="1">
      <c r="A8" s="77"/>
      <c r="B8" s="24" t="str">
        <f>IF(点数入力!B10="","",点数入力!B10)</f>
        <v>ｐｌａｙｅｒ０６</v>
      </c>
      <c r="C8" s="71">
        <f t="shared" si="0"/>
        <v>88.477702745200006</v>
      </c>
      <c r="D8" s="27">
        <f>点数入力!D10</f>
        <v>274.52</v>
      </c>
      <c r="E8" s="27">
        <f t="shared" ref="E8:E66" si="8">E7</f>
        <v>310.27</v>
      </c>
      <c r="F8" s="28">
        <f t="shared" si="1"/>
        <v>1.2548000000000004E-2</v>
      </c>
      <c r="G8" s="31">
        <v>6E-9</v>
      </c>
      <c r="H8" s="28">
        <f t="shared" si="2"/>
        <v>6.0125480059999994</v>
      </c>
      <c r="I8" s="29">
        <f t="shared" si="3"/>
        <v>6</v>
      </c>
      <c r="J8" s="25" t="str">
        <f t="shared" si="4"/>
        <v>ｐｌａｙｅｒ０６</v>
      </c>
      <c r="K8" s="18">
        <v>6</v>
      </c>
      <c r="L8" s="25" t="str">
        <f t="shared" si="5"/>
        <v>ｐｌａｙｅｒ０６</v>
      </c>
      <c r="M8" s="26">
        <f>IF(点数入力!E10&lt;=3,C8,0)</f>
        <v>88.477702745200006</v>
      </c>
      <c r="O8" s="25" t="str">
        <f t="shared" si="6"/>
        <v>ｐｌａｙｅｒ０６</v>
      </c>
      <c r="P8" s="26">
        <f>IF(点数入力!E10&lt;=2,C8,0)</f>
        <v>0</v>
      </c>
    </row>
    <row r="9" spans="1:16" ht="22.5" customHeight="1">
      <c r="A9" s="77"/>
      <c r="B9" s="24" t="str">
        <f>IF(点数入力!B11="","",点数入力!B11)</f>
        <v>ｐｌａｙｅｒ０７</v>
      </c>
      <c r="C9" s="71">
        <f t="shared" si="0"/>
        <v>100.00000310270001</v>
      </c>
      <c r="D9" s="27">
        <f>点数入力!D11</f>
        <v>310.27</v>
      </c>
      <c r="E9" s="27">
        <f t="shared" si="8"/>
        <v>310.27</v>
      </c>
      <c r="F9" s="28">
        <f t="shared" si="1"/>
        <v>8.9730000000000018E-3</v>
      </c>
      <c r="G9" s="31">
        <v>6.9999999999999998E-9</v>
      </c>
      <c r="H9" s="28">
        <f t="shared" si="2"/>
        <v>3.0089730070000003</v>
      </c>
      <c r="I9" s="29">
        <f t="shared" si="3"/>
        <v>3</v>
      </c>
      <c r="J9" s="25" t="str">
        <f t="shared" si="4"/>
        <v>ｐｌａｙｅｒ０７</v>
      </c>
      <c r="K9" s="18">
        <v>7</v>
      </c>
      <c r="L9" s="25" t="str">
        <f t="shared" si="5"/>
        <v>ｐｌａｙｅｒ０７</v>
      </c>
      <c r="M9" s="26">
        <f>IF(点数入力!E11&lt;=3,C9,0)</f>
        <v>100.00000310270001</v>
      </c>
      <c r="O9" s="25" t="str">
        <f t="shared" si="6"/>
        <v>ｐｌａｙｅｒ０７</v>
      </c>
      <c r="P9" s="26">
        <f>IF(点数入力!E11&lt;=2,C9,0)</f>
        <v>100.00000310270001</v>
      </c>
    </row>
    <row r="10" spans="1:16" ht="22.5" customHeight="1">
      <c r="A10" s="77"/>
      <c r="B10" s="24" t="str">
        <f>IF(点数入力!B12="","",点数入力!B12)</f>
        <v>ｐｌａｙｅｒ０８</v>
      </c>
      <c r="C10" s="71">
        <f t="shared" si="0"/>
        <v>97.1766030151</v>
      </c>
      <c r="D10" s="27">
        <f>点数入力!D12</f>
        <v>301.51</v>
      </c>
      <c r="E10" s="27">
        <f t="shared" si="8"/>
        <v>310.27</v>
      </c>
      <c r="F10" s="28">
        <f t="shared" si="1"/>
        <v>9.8490000000000001E-3</v>
      </c>
      <c r="G10" s="31">
        <v>8.0000000000000005E-9</v>
      </c>
      <c r="H10" s="28">
        <f t="shared" si="2"/>
        <v>5.0098490079999998</v>
      </c>
      <c r="I10" s="29">
        <f t="shared" si="3"/>
        <v>5</v>
      </c>
      <c r="J10" s="25" t="str">
        <f t="shared" si="4"/>
        <v>ｐｌａｙｅｒ０８</v>
      </c>
      <c r="K10" s="18">
        <v>8</v>
      </c>
      <c r="L10" s="25" t="str">
        <f t="shared" si="5"/>
        <v>ｐｌａｙｅｒ０８</v>
      </c>
      <c r="M10" s="26">
        <f>IF(点数入力!E12&lt;=3,C10,0)</f>
        <v>97.1766030151</v>
      </c>
      <c r="O10" s="25" t="str">
        <f t="shared" si="6"/>
        <v>ｐｌａｙｅｒ０８</v>
      </c>
      <c r="P10" s="26">
        <f>IF(点数入力!E12&lt;=2,C10,0)</f>
        <v>97.1766030151</v>
      </c>
    </row>
    <row r="11" spans="1:16" ht="22.5" customHeight="1">
      <c r="A11" s="77" t="s">
        <v>9</v>
      </c>
      <c r="B11" s="24" t="str">
        <f>IF(点数入力!B13="","",点数入力!B13)</f>
        <v>ｐｌａｙｅｒ０９</v>
      </c>
      <c r="C11" s="71">
        <f t="shared" si="0"/>
        <v>79.999402759099993</v>
      </c>
      <c r="D11" s="27">
        <f>点数入力!D13</f>
        <v>275.91000000000003</v>
      </c>
      <c r="E11" s="27">
        <f>IF(点数入力!C$1=1,LARGE(D11:D14,1),IF(点数入力!C$1=2,LARGE(D11:D14,2),LARGE(D11:D14,3)))</f>
        <v>344.89</v>
      </c>
      <c r="F11" s="28">
        <f t="shared" si="1"/>
        <v>1.2409E-2</v>
      </c>
      <c r="G11" s="31">
        <v>8.9999999999999995E-9</v>
      </c>
      <c r="H11" s="28">
        <f t="shared" si="2"/>
        <v>8.0124090090000006</v>
      </c>
      <c r="I11" s="29">
        <f t="shared" si="3"/>
        <v>8</v>
      </c>
      <c r="J11" s="25" t="str">
        <f t="shared" si="4"/>
        <v>ｐｌａｙｅｒ０９</v>
      </c>
      <c r="K11" s="18">
        <v>9</v>
      </c>
      <c r="L11" s="25" t="str">
        <f t="shared" si="5"/>
        <v>ｐｌａｙｅｒ０９</v>
      </c>
      <c r="M11" s="26">
        <f>IF(点数入力!E13&lt;=3,C11,0)</f>
        <v>79.999402759099993</v>
      </c>
      <c r="O11" s="25" t="str">
        <f t="shared" si="6"/>
        <v>ｐｌａｙｅｒ０９</v>
      </c>
      <c r="P11" s="26">
        <f>IF(点数入力!E13&lt;=2,C11,0)</f>
        <v>79.999402759099993</v>
      </c>
    </row>
    <row r="12" spans="1:16" ht="22.5" customHeight="1">
      <c r="A12" s="77"/>
      <c r="B12" s="24" t="str">
        <f>IF(点数入力!B14="","",点数入力!B14)</f>
        <v>ｐｌａｙｅｒ１０</v>
      </c>
      <c r="C12" s="71">
        <f t="shared" si="0"/>
        <v>70.752902440200003</v>
      </c>
      <c r="D12" s="27">
        <f>点数入力!D14</f>
        <v>244.02</v>
      </c>
      <c r="E12" s="27">
        <f t="shared" ref="E12" si="9">E11</f>
        <v>344.89</v>
      </c>
      <c r="F12" s="28">
        <f t="shared" si="1"/>
        <v>1.5598000000000001E-2</v>
      </c>
      <c r="G12" s="31">
        <v>1E-8</v>
      </c>
      <c r="H12" s="28">
        <f t="shared" si="2"/>
        <v>10.015598010000001</v>
      </c>
      <c r="I12" s="29">
        <f t="shared" si="3"/>
        <v>10</v>
      </c>
      <c r="J12" s="25" t="str">
        <f t="shared" si="4"/>
        <v>ｐｌａｙｅｒ１０</v>
      </c>
      <c r="K12" s="18">
        <v>10</v>
      </c>
      <c r="L12" s="25" t="str">
        <f t="shared" si="5"/>
        <v>ｐｌａｙｅｒ１０</v>
      </c>
      <c r="M12" s="26">
        <f>IF(点数入力!E14&lt;=3,C12,0)</f>
        <v>70.752902440200003</v>
      </c>
      <c r="O12" s="25" t="str">
        <f t="shared" si="6"/>
        <v>ｐｌａｙｅｒ１０</v>
      </c>
      <c r="P12" s="26">
        <f>IF(点数入力!E14&lt;=2,C12,0)</f>
        <v>0</v>
      </c>
    </row>
    <row r="13" spans="1:16" ht="22.5" customHeight="1">
      <c r="A13" s="77"/>
      <c r="B13" s="24" t="str">
        <f>IF(点数入力!B15="","",点数入力!B15)</f>
        <v>ｐｌａｙｅｒ１１</v>
      </c>
      <c r="C13" s="71">
        <f t="shared" si="0"/>
        <v>100.0000034489</v>
      </c>
      <c r="D13" s="27">
        <f>点数入力!D15</f>
        <v>344.89</v>
      </c>
      <c r="E13" s="27">
        <f t="shared" si="8"/>
        <v>344.89</v>
      </c>
      <c r="F13" s="28">
        <f t="shared" si="1"/>
        <v>5.511000000000002E-3</v>
      </c>
      <c r="G13" s="31">
        <v>1.0999999999999999E-8</v>
      </c>
      <c r="H13" s="28">
        <f t="shared" si="2"/>
        <v>1.0055110110000001</v>
      </c>
      <c r="I13" s="29">
        <f t="shared" si="3"/>
        <v>1</v>
      </c>
      <c r="J13" s="25" t="str">
        <f t="shared" si="4"/>
        <v>ｐｌａｙｅｒ１１</v>
      </c>
      <c r="K13" s="18">
        <v>11</v>
      </c>
      <c r="L13" s="25" t="str">
        <f t="shared" si="5"/>
        <v>ｐｌａｙｅｒ１１</v>
      </c>
      <c r="M13" s="26">
        <f>IF(点数入力!E15&lt;=3,C13,0)</f>
        <v>100.0000034489</v>
      </c>
      <c r="O13" s="25" t="str">
        <f t="shared" si="6"/>
        <v>ｐｌａｙｅｒ１１</v>
      </c>
      <c r="P13" s="26">
        <f>IF(点数入力!E15&lt;=2,C13,0)</f>
        <v>100.0000034489</v>
      </c>
    </row>
    <row r="14" spans="1:16" ht="22.5" customHeight="1">
      <c r="A14" s="77"/>
      <c r="B14" s="24" t="str">
        <f>IF(点数入力!B16="","",点数入力!B16)</f>
        <v>（ＤＵＭＭＹ）</v>
      </c>
      <c r="C14" s="71">
        <f t="shared" si="0"/>
        <v>0</v>
      </c>
      <c r="D14" s="27">
        <f>点数入力!D16</f>
        <v>0</v>
      </c>
      <c r="E14" s="27">
        <f t="shared" si="8"/>
        <v>344.89</v>
      </c>
      <c r="F14" s="28">
        <f t="shared" ref="F14:F66" si="10">0.04-D14/10000</f>
        <v>0.04</v>
      </c>
      <c r="G14" s="31">
        <v>1.2E-8</v>
      </c>
      <c r="H14" s="28">
        <f t="shared" si="2"/>
        <v>15.040000011999998</v>
      </c>
      <c r="I14" s="29">
        <f t="shared" si="3"/>
        <v>15</v>
      </c>
      <c r="J14" s="25" t="str">
        <f t="shared" si="4"/>
        <v>（ＤＵＭＭＹ）</v>
      </c>
      <c r="K14" s="18">
        <v>12</v>
      </c>
      <c r="L14" s="25" t="str">
        <f t="shared" si="5"/>
        <v>（ＤＵＭＭＹ）</v>
      </c>
      <c r="M14" s="26">
        <f>IF(点数入力!E16&lt;=3,C14,0)</f>
        <v>0</v>
      </c>
      <c r="O14" s="25" t="str">
        <f t="shared" si="6"/>
        <v>（ＤＵＭＭＹ）</v>
      </c>
      <c r="P14" s="26">
        <f>IF(点数入力!E16&lt;=2,C14,0)</f>
        <v>0</v>
      </c>
    </row>
    <row r="15" spans="1:16" ht="22.5" customHeight="1">
      <c r="A15" s="77" t="s">
        <v>10</v>
      </c>
      <c r="B15" s="24" t="str">
        <f>IF(点数入力!B17="","",点数入力!B17)</f>
        <v>ｐｌａｙｅｒ１２</v>
      </c>
      <c r="C15" s="71">
        <f t="shared" si="0"/>
        <v>72.273502008699992</v>
      </c>
      <c r="D15" s="27">
        <f>点数入力!D17</f>
        <v>200.87</v>
      </c>
      <c r="E15" s="27">
        <f>IF(点数入力!C$1=1,LARGE(D15:D18,1),IF(点数入力!C$1=2,LARGE(D15:D18,2),LARGE(D15:D18,3)))</f>
        <v>277.93</v>
      </c>
      <c r="F15" s="28">
        <f t="shared" si="10"/>
        <v>1.9913E-2</v>
      </c>
      <c r="G15" s="31">
        <v>1.3000000000000001E-8</v>
      </c>
      <c r="H15" s="28">
        <f t="shared" si="2"/>
        <v>9.019913013</v>
      </c>
      <c r="I15" s="29">
        <f t="shared" si="3"/>
        <v>9</v>
      </c>
      <c r="J15" s="25" t="str">
        <f t="shared" si="4"/>
        <v>ｐｌａｙｅｒ１２</v>
      </c>
      <c r="K15" s="18">
        <v>13</v>
      </c>
      <c r="L15" s="25" t="str">
        <f t="shared" si="5"/>
        <v>ｐｌａｙｅｒ１２</v>
      </c>
      <c r="M15" s="26">
        <f>IF(点数入力!E17&lt;=3,C15,0)</f>
        <v>72.273502008699992</v>
      </c>
      <c r="O15" s="25" t="str">
        <f t="shared" si="6"/>
        <v>ｐｌａｙｅｒ１２</v>
      </c>
      <c r="P15" s="26">
        <f>IF(点数入力!E17&lt;=2,C15,0)</f>
        <v>72.273502008699992</v>
      </c>
    </row>
    <row r="16" spans="1:16" ht="22.5" customHeight="1">
      <c r="A16" s="77"/>
      <c r="B16" s="24" t="str">
        <f>IF(点数入力!B18="","",点数入力!B18)</f>
        <v>ｐｌａｙｅｒ１３</v>
      </c>
      <c r="C16" s="71">
        <f t="shared" si="0"/>
        <v>100.0000027793</v>
      </c>
      <c r="D16" s="27">
        <f>点数入力!D18</f>
        <v>277.93</v>
      </c>
      <c r="E16" s="27">
        <f t="shared" ref="E16" si="11">E15</f>
        <v>277.93</v>
      </c>
      <c r="F16" s="28">
        <f t="shared" si="10"/>
        <v>1.2206999999999999E-2</v>
      </c>
      <c r="G16" s="31">
        <v>1.4E-8</v>
      </c>
      <c r="H16" s="28">
        <f t="shared" si="2"/>
        <v>4.0122070140000003</v>
      </c>
      <c r="I16" s="29">
        <f t="shared" si="3"/>
        <v>4</v>
      </c>
      <c r="J16" s="25" t="str">
        <f t="shared" si="4"/>
        <v>ｐｌａｙｅｒ１３</v>
      </c>
      <c r="K16" s="18">
        <v>14</v>
      </c>
      <c r="L16" s="25" t="str">
        <f t="shared" si="5"/>
        <v>ｐｌａｙｅｒ１３</v>
      </c>
      <c r="M16" s="26">
        <f>IF(点数入力!E18&lt;=3,C16,0)</f>
        <v>100.0000027793</v>
      </c>
      <c r="O16" s="25" t="str">
        <f t="shared" si="6"/>
        <v>ｐｌａｙｅｒ１３</v>
      </c>
      <c r="P16" s="26">
        <f>IF(点数入力!E18&lt;=2,C16,0)</f>
        <v>100.0000027793</v>
      </c>
    </row>
    <row r="17" spans="1:16" ht="22.5" customHeight="1">
      <c r="A17" s="77"/>
      <c r="B17" s="24" t="str">
        <f>IF(点数入力!B19="","",点数入力!B19)</f>
        <v>ｐｌａｙｅｒ１４</v>
      </c>
      <c r="C17" s="71">
        <f t="shared" si="0"/>
        <v>70.035601946500009</v>
      </c>
      <c r="D17" s="27">
        <f>点数入力!D19</f>
        <v>194.65</v>
      </c>
      <c r="E17" s="27">
        <f t="shared" si="8"/>
        <v>277.93</v>
      </c>
      <c r="F17" s="28">
        <f t="shared" si="10"/>
        <v>2.0535000000000001E-2</v>
      </c>
      <c r="G17" s="31">
        <v>1.4999999999999999E-8</v>
      </c>
      <c r="H17" s="28">
        <f t="shared" si="2"/>
        <v>13.020535015</v>
      </c>
      <c r="I17" s="29">
        <f t="shared" si="3"/>
        <v>13</v>
      </c>
      <c r="J17" s="25" t="str">
        <f t="shared" si="4"/>
        <v>ｐｌａｙｅｒ１４</v>
      </c>
      <c r="K17" s="18">
        <v>15</v>
      </c>
      <c r="L17" s="25" t="str">
        <f t="shared" si="5"/>
        <v>ｐｌａｙｅｒ１４</v>
      </c>
      <c r="M17" s="26">
        <f>IF(点数入力!E19&lt;=3,C17,0)</f>
        <v>70.035601946500009</v>
      </c>
      <c r="O17" s="25" t="str">
        <f t="shared" si="6"/>
        <v>ｐｌａｙｅｒ１４</v>
      </c>
      <c r="P17" s="26">
        <f>IF(点数入力!E19&lt;=2,C17,0)</f>
        <v>0</v>
      </c>
    </row>
    <row r="18" spans="1:16" ht="22.5" customHeight="1">
      <c r="A18" s="77"/>
      <c r="B18" s="24" t="str">
        <f>IF(点数入力!B20="","",点数入力!B20)</f>
        <v/>
      </c>
      <c r="C18" s="71">
        <f t="shared" si="0"/>
        <v>0</v>
      </c>
      <c r="D18" s="27">
        <f>点数入力!D20</f>
        <v>0</v>
      </c>
      <c r="E18" s="27">
        <f t="shared" si="8"/>
        <v>277.93</v>
      </c>
      <c r="F18" s="28">
        <f t="shared" si="10"/>
        <v>0.04</v>
      </c>
      <c r="G18" s="31">
        <v>1.6000000000000001E-8</v>
      </c>
      <c r="H18" s="28">
        <f t="shared" si="2"/>
        <v>15.040000015999999</v>
      </c>
      <c r="I18" s="29">
        <f t="shared" si="3"/>
        <v>16</v>
      </c>
      <c r="J18" s="25" t="str">
        <f t="shared" si="4"/>
        <v/>
      </c>
      <c r="K18" s="18">
        <v>16</v>
      </c>
      <c r="L18" s="25" t="str">
        <f t="shared" si="5"/>
        <v/>
      </c>
      <c r="M18" s="26">
        <f>IF(点数入力!E20&lt;=3,C18,0)</f>
        <v>0</v>
      </c>
      <c r="O18" s="25" t="str">
        <f t="shared" si="6"/>
        <v/>
      </c>
      <c r="P18" s="26">
        <f>IF(点数入力!E20&lt;=2,C18,0)</f>
        <v>0</v>
      </c>
    </row>
    <row r="19" spans="1:16" ht="22.5" customHeight="1">
      <c r="A19" s="77" t="s">
        <v>11</v>
      </c>
      <c r="B19" s="24" t="str">
        <f>IF(点数入力!B21="","",点数入力!B21)</f>
        <v/>
      </c>
      <c r="C19" s="26">
        <f t="shared" ref="C19:C66" si="12">IFERROR(ROUNDDOWN(D19*100/E19,4),0)</f>
        <v>0</v>
      </c>
      <c r="D19" s="27">
        <f>点数入力!D21</f>
        <v>0</v>
      </c>
      <c r="E19" s="27">
        <f>IF(点数入力!C$1=1,LARGE(D19:D22,1),IF(点数入力!C$1=2,LARGE(D19:D22,2),LARGE(D19:D22,3)))</f>
        <v>0</v>
      </c>
      <c r="F19" s="28">
        <f t="shared" si="10"/>
        <v>0.04</v>
      </c>
      <c r="G19" s="31">
        <v>1.7E-8</v>
      </c>
      <c r="H19" s="28">
        <f t="shared" si="2"/>
        <v>15.040000016999999</v>
      </c>
      <c r="I19" s="29">
        <f t="shared" si="3"/>
        <v>17</v>
      </c>
      <c r="J19" s="25" t="str">
        <f t="shared" si="4"/>
        <v/>
      </c>
      <c r="K19" s="18">
        <v>17</v>
      </c>
      <c r="L19" s="25" t="str">
        <f t="shared" si="5"/>
        <v/>
      </c>
      <c r="M19" s="26">
        <f>IF(点数入力!E21&lt;=3,C19,0)</f>
        <v>0</v>
      </c>
      <c r="O19" s="25" t="str">
        <f t="shared" si="6"/>
        <v/>
      </c>
      <c r="P19" s="26">
        <f>IF(点数入力!E21&lt;=2,C19,0)</f>
        <v>0</v>
      </c>
    </row>
    <row r="20" spans="1:16" ht="22.5" customHeight="1">
      <c r="A20" s="77"/>
      <c r="B20" s="24" t="str">
        <f>IF(点数入力!B22="","",点数入力!B22)</f>
        <v/>
      </c>
      <c r="C20" s="26">
        <f t="shared" si="12"/>
        <v>0</v>
      </c>
      <c r="D20" s="27">
        <f>点数入力!D22</f>
        <v>0</v>
      </c>
      <c r="E20" s="27">
        <f t="shared" ref="E20" si="13">E19</f>
        <v>0</v>
      </c>
      <c r="F20" s="28">
        <f t="shared" si="10"/>
        <v>0.04</v>
      </c>
      <c r="G20" s="31">
        <v>1.7999999999999999E-8</v>
      </c>
      <c r="H20" s="28">
        <f t="shared" si="2"/>
        <v>15.040000017999999</v>
      </c>
      <c r="I20" s="29">
        <f t="shared" si="3"/>
        <v>18</v>
      </c>
      <c r="J20" s="25" t="str">
        <f t="shared" si="4"/>
        <v/>
      </c>
      <c r="K20" s="18">
        <v>18</v>
      </c>
      <c r="L20" s="25" t="str">
        <f t="shared" si="5"/>
        <v/>
      </c>
      <c r="M20" s="26">
        <f>IF(点数入力!E22&lt;=3,C20,0)</f>
        <v>0</v>
      </c>
      <c r="O20" s="25" t="str">
        <f t="shared" si="6"/>
        <v/>
      </c>
      <c r="P20" s="26">
        <f>IF(点数入力!E22&lt;=2,C20,0)</f>
        <v>0</v>
      </c>
    </row>
    <row r="21" spans="1:16" ht="22.5" customHeight="1">
      <c r="A21" s="77"/>
      <c r="B21" s="24" t="str">
        <f>IF(点数入力!B23="","",点数入力!B23)</f>
        <v/>
      </c>
      <c r="C21" s="26">
        <f t="shared" si="12"/>
        <v>0</v>
      </c>
      <c r="D21" s="27">
        <f>点数入力!D23</f>
        <v>0</v>
      </c>
      <c r="E21" s="27">
        <f t="shared" si="8"/>
        <v>0</v>
      </c>
      <c r="F21" s="28">
        <f t="shared" si="10"/>
        <v>0.04</v>
      </c>
      <c r="G21" s="31">
        <v>1.9000000000000001E-8</v>
      </c>
      <c r="H21" s="28">
        <f t="shared" si="2"/>
        <v>15.040000018999999</v>
      </c>
      <c r="I21" s="29">
        <f t="shared" si="3"/>
        <v>19</v>
      </c>
      <c r="J21" s="25" t="str">
        <f t="shared" si="4"/>
        <v/>
      </c>
      <c r="K21" s="18">
        <v>19</v>
      </c>
      <c r="L21" s="25" t="str">
        <f t="shared" si="5"/>
        <v/>
      </c>
      <c r="M21" s="26">
        <f>IF(点数入力!E23&lt;=3,C21,0)</f>
        <v>0</v>
      </c>
      <c r="O21" s="25" t="str">
        <f t="shared" si="6"/>
        <v/>
      </c>
      <c r="P21" s="26">
        <f>IF(点数入力!E23&lt;=2,C21,0)</f>
        <v>0</v>
      </c>
    </row>
    <row r="22" spans="1:16" ht="22.5" customHeight="1">
      <c r="A22" s="77"/>
      <c r="B22" s="24" t="str">
        <f>IF(点数入力!B24="","",点数入力!B24)</f>
        <v/>
      </c>
      <c r="C22" s="26">
        <f t="shared" si="12"/>
        <v>0</v>
      </c>
      <c r="D22" s="27">
        <f>点数入力!D24</f>
        <v>0</v>
      </c>
      <c r="E22" s="27">
        <f t="shared" si="8"/>
        <v>0</v>
      </c>
      <c r="F22" s="28">
        <f t="shared" si="10"/>
        <v>0.04</v>
      </c>
      <c r="G22" s="31">
        <v>2E-8</v>
      </c>
      <c r="H22" s="28">
        <f t="shared" si="2"/>
        <v>15.040000019999999</v>
      </c>
      <c r="I22" s="29">
        <f t="shared" si="3"/>
        <v>20</v>
      </c>
      <c r="J22" s="25" t="str">
        <f t="shared" si="4"/>
        <v/>
      </c>
      <c r="K22" s="18">
        <v>20</v>
      </c>
      <c r="L22" s="25" t="str">
        <f t="shared" si="5"/>
        <v/>
      </c>
      <c r="M22" s="26">
        <f>IF(点数入力!E24&lt;=3,C22,0)</f>
        <v>0</v>
      </c>
      <c r="O22" s="25" t="str">
        <f t="shared" si="6"/>
        <v/>
      </c>
      <c r="P22" s="26">
        <f>IF(点数入力!E24&lt;=2,C22,0)</f>
        <v>0</v>
      </c>
    </row>
    <row r="23" spans="1:16" ht="22.5" customHeight="1">
      <c r="A23" s="77" t="s">
        <v>12</v>
      </c>
      <c r="B23" s="24" t="str">
        <f>IF(点数入力!B25="","",点数入力!B25)</f>
        <v/>
      </c>
      <c r="C23" s="26">
        <f t="shared" si="12"/>
        <v>0</v>
      </c>
      <c r="D23" s="27">
        <f>点数入力!D25</f>
        <v>0</v>
      </c>
      <c r="E23" s="27">
        <f>IF(点数入力!C$1=1,LARGE(D23:D26,1),IF(点数入力!C$1=2,LARGE(D23:D26,2),LARGE(D23:D26,3)))</f>
        <v>0</v>
      </c>
      <c r="F23" s="28">
        <f t="shared" si="10"/>
        <v>0.04</v>
      </c>
      <c r="G23" s="31">
        <v>2.0999999999999999E-8</v>
      </c>
      <c r="H23" s="28">
        <f t="shared" si="2"/>
        <v>15.040000020999999</v>
      </c>
      <c r="I23" s="29">
        <f t="shared" si="3"/>
        <v>21</v>
      </c>
      <c r="J23" s="25" t="str">
        <f t="shared" si="4"/>
        <v/>
      </c>
      <c r="K23" s="18">
        <v>21</v>
      </c>
      <c r="L23" s="25" t="str">
        <f t="shared" si="5"/>
        <v/>
      </c>
      <c r="M23" s="26">
        <f>IF(点数入力!E25&lt;=3,C23,0)</f>
        <v>0</v>
      </c>
      <c r="O23" s="25" t="str">
        <f t="shared" si="6"/>
        <v/>
      </c>
      <c r="P23" s="26">
        <f>IF(点数入力!E25&lt;=2,C23,0)</f>
        <v>0</v>
      </c>
    </row>
    <row r="24" spans="1:16" ht="22.5" customHeight="1">
      <c r="A24" s="77"/>
      <c r="B24" s="24" t="str">
        <f>IF(点数入力!B26="","",点数入力!B26)</f>
        <v/>
      </c>
      <c r="C24" s="26">
        <f t="shared" si="12"/>
        <v>0</v>
      </c>
      <c r="D24" s="27">
        <f>点数入力!D26</f>
        <v>0</v>
      </c>
      <c r="E24" s="27">
        <f t="shared" ref="E24" si="14">E23</f>
        <v>0</v>
      </c>
      <c r="F24" s="28">
        <f t="shared" si="10"/>
        <v>0.04</v>
      </c>
      <c r="G24" s="31">
        <v>2.1999999999999998E-8</v>
      </c>
      <c r="H24" s="28">
        <f t="shared" si="2"/>
        <v>15.040000021999999</v>
      </c>
      <c r="I24" s="29">
        <f t="shared" si="3"/>
        <v>22</v>
      </c>
      <c r="J24" s="25" t="str">
        <f t="shared" si="4"/>
        <v/>
      </c>
      <c r="K24" s="18">
        <v>22</v>
      </c>
      <c r="L24" s="25" t="str">
        <f t="shared" si="5"/>
        <v/>
      </c>
      <c r="M24" s="26">
        <f>IF(点数入力!E26&lt;=3,C24,0)</f>
        <v>0</v>
      </c>
      <c r="O24" s="25" t="str">
        <f t="shared" si="6"/>
        <v/>
      </c>
      <c r="P24" s="26">
        <f>IF(点数入力!E26&lt;=2,C24,0)</f>
        <v>0</v>
      </c>
    </row>
    <row r="25" spans="1:16" ht="22.5" customHeight="1">
      <c r="A25" s="77"/>
      <c r="B25" s="24" t="str">
        <f>IF(点数入力!B27="","",点数入力!B27)</f>
        <v/>
      </c>
      <c r="C25" s="26">
        <f t="shared" si="12"/>
        <v>0</v>
      </c>
      <c r="D25" s="27">
        <f>点数入力!D27</f>
        <v>0</v>
      </c>
      <c r="E25" s="27">
        <f t="shared" si="8"/>
        <v>0</v>
      </c>
      <c r="F25" s="28">
        <f t="shared" si="10"/>
        <v>0.04</v>
      </c>
      <c r="G25" s="31">
        <v>2.3000000000000001E-8</v>
      </c>
      <c r="H25" s="28">
        <f t="shared" si="2"/>
        <v>15.040000022999999</v>
      </c>
      <c r="I25" s="29">
        <f t="shared" si="3"/>
        <v>23</v>
      </c>
      <c r="J25" s="25" t="str">
        <f t="shared" si="4"/>
        <v/>
      </c>
      <c r="K25" s="18">
        <v>23</v>
      </c>
      <c r="L25" s="25" t="str">
        <f t="shared" si="5"/>
        <v/>
      </c>
      <c r="M25" s="26">
        <f>IF(点数入力!E27&lt;=3,C25,0)</f>
        <v>0</v>
      </c>
      <c r="O25" s="25" t="str">
        <f t="shared" si="6"/>
        <v/>
      </c>
      <c r="P25" s="26">
        <f>IF(点数入力!E27&lt;=2,C25,0)</f>
        <v>0</v>
      </c>
    </row>
    <row r="26" spans="1:16" ht="22.5" customHeight="1">
      <c r="A26" s="77"/>
      <c r="B26" s="24" t="str">
        <f>IF(点数入力!B28="","",点数入力!B28)</f>
        <v/>
      </c>
      <c r="C26" s="26">
        <f t="shared" si="12"/>
        <v>0</v>
      </c>
      <c r="D26" s="27">
        <f>点数入力!D28</f>
        <v>0</v>
      </c>
      <c r="E26" s="27">
        <f t="shared" si="8"/>
        <v>0</v>
      </c>
      <c r="F26" s="28">
        <f t="shared" si="10"/>
        <v>0.04</v>
      </c>
      <c r="G26" s="31">
        <v>2.4E-8</v>
      </c>
      <c r="H26" s="28">
        <f t="shared" si="2"/>
        <v>15.040000023999999</v>
      </c>
      <c r="I26" s="29">
        <f t="shared" si="3"/>
        <v>24</v>
      </c>
      <c r="J26" s="25" t="str">
        <f t="shared" si="4"/>
        <v/>
      </c>
      <c r="K26" s="18">
        <v>24</v>
      </c>
      <c r="L26" s="25" t="str">
        <f t="shared" si="5"/>
        <v/>
      </c>
      <c r="M26" s="26">
        <f>IF(点数入力!E28&lt;=3,C26,0)</f>
        <v>0</v>
      </c>
      <c r="O26" s="25" t="str">
        <f t="shared" si="6"/>
        <v/>
      </c>
      <c r="P26" s="26">
        <f>IF(点数入力!E28&lt;=2,C26,0)</f>
        <v>0</v>
      </c>
    </row>
    <row r="27" spans="1:16" ht="22.5" customHeight="1">
      <c r="A27" s="77" t="s">
        <v>13</v>
      </c>
      <c r="B27" s="24" t="str">
        <f>IF(点数入力!B29="","",点数入力!B29)</f>
        <v/>
      </c>
      <c r="C27" s="26">
        <f t="shared" si="12"/>
        <v>0</v>
      </c>
      <c r="D27" s="27">
        <f>点数入力!D29</f>
        <v>0</v>
      </c>
      <c r="E27" s="27">
        <f>IF(点数入力!C$1=1,LARGE(D27:D30,1),IF(点数入力!C$1=2,LARGE(D27:D30,2),LARGE(D27:D30,3)))</f>
        <v>0</v>
      </c>
      <c r="F27" s="28">
        <f t="shared" si="10"/>
        <v>0.04</v>
      </c>
      <c r="G27" s="31">
        <v>2.4999999999999999E-8</v>
      </c>
      <c r="H27" s="28">
        <f t="shared" si="2"/>
        <v>15.040000024999999</v>
      </c>
      <c r="I27" s="29">
        <f t="shared" si="3"/>
        <v>25</v>
      </c>
      <c r="J27" s="25" t="str">
        <f t="shared" si="4"/>
        <v/>
      </c>
      <c r="K27" s="18">
        <v>25</v>
      </c>
      <c r="L27" s="25" t="str">
        <f t="shared" si="5"/>
        <v/>
      </c>
      <c r="M27" s="26">
        <f>IF(点数入力!E29&lt;=3,C27,0)</f>
        <v>0</v>
      </c>
      <c r="O27" s="25" t="str">
        <f t="shared" si="6"/>
        <v/>
      </c>
      <c r="P27" s="26">
        <f>IF(点数入力!E29&lt;=2,C27,0)</f>
        <v>0</v>
      </c>
    </row>
    <row r="28" spans="1:16" ht="22.5" customHeight="1">
      <c r="A28" s="77"/>
      <c r="B28" s="24" t="str">
        <f>IF(点数入力!B30="","",点数入力!B30)</f>
        <v/>
      </c>
      <c r="C28" s="26">
        <f t="shared" si="12"/>
        <v>0</v>
      </c>
      <c r="D28" s="27">
        <f>点数入力!D30</f>
        <v>0</v>
      </c>
      <c r="E28" s="27">
        <f t="shared" ref="E28" si="15">E27</f>
        <v>0</v>
      </c>
      <c r="F28" s="28">
        <f t="shared" si="10"/>
        <v>0.04</v>
      </c>
      <c r="G28" s="31">
        <v>2.6000000000000001E-8</v>
      </c>
      <c r="H28" s="28">
        <f t="shared" si="2"/>
        <v>15.040000026</v>
      </c>
      <c r="I28" s="29">
        <f t="shared" si="3"/>
        <v>26</v>
      </c>
      <c r="J28" s="25" t="str">
        <f t="shared" si="4"/>
        <v/>
      </c>
      <c r="K28" s="18">
        <v>26</v>
      </c>
      <c r="L28" s="25" t="str">
        <f t="shared" si="5"/>
        <v/>
      </c>
      <c r="M28" s="26">
        <f>IF(点数入力!E30&lt;=3,C28,0)</f>
        <v>0</v>
      </c>
      <c r="O28" s="25" t="str">
        <f t="shared" si="6"/>
        <v/>
      </c>
      <c r="P28" s="26">
        <f>IF(点数入力!E30&lt;=2,C28,0)</f>
        <v>0</v>
      </c>
    </row>
    <row r="29" spans="1:16" ht="22.5" customHeight="1">
      <c r="A29" s="77"/>
      <c r="B29" s="24" t="str">
        <f>IF(点数入力!B31="","",点数入力!B31)</f>
        <v/>
      </c>
      <c r="C29" s="26">
        <f t="shared" si="12"/>
        <v>0</v>
      </c>
      <c r="D29" s="27">
        <f>点数入力!D31</f>
        <v>0</v>
      </c>
      <c r="E29" s="27">
        <f t="shared" si="8"/>
        <v>0</v>
      </c>
      <c r="F29" s="28">
        <f t="shared" si="10"/>
        <v>0.04</v>
      </c>
      <c r="G29" s="31">
        <v>2.7E-8</v>
      </c>
      <c r="H29" s="28">
        <f t="shared" si="2"/>
        <v>15.040000027</v>
      </c>
      <c r="I29" s="29">
        <f t="shared" si="3"/>
        <v>27</v>
      </c>
      <c r="J29" s="25" t="str">
        <f t="shared" si="4"/>
        <v/>
      </c>
      <c r="K29" s="18">
        <v>27</v>
      </c>
      <c r="L29" s="25" t="str">
        <f t="shared" si="5"/>
        <v/>
      </c>
      <c r="M29" s="26">
        <f>IF(点数入力!E31&lt;=3,C29,0)</f>
        <v>0</v>
      </c>
      <c r="O29" s="25" t="str">
        <f t="shared" si="6"/>
        <v/>
      </c>
      <c r="P29" s="26">
        <f>IF(点数入力!E31&lt;=2,C29,0)</f>
        <v>0</v>
      </c>
    </row>
    <row r="30" spans="1:16" ht="22.5" customHeight="1">
      <c r="A30" s="77"/>
      <c r="B30" s="24" t="str">
        <f>IF(点数入力!B32="","",点数入力!B32)</f>
        <v/>
      </c>
      <c r="C30" s="26">
        <f t="shared" si="12"/>
        <v>0</v>
      </c>
      <c r="D30" s="27">
        <f>点数入力!D32</f>
        <v>0</v>
      </c>
      <c r="E30" s="27">
        <f t="shared" si="8"/>
        <v>0</v>
      </c>
      <c r="F30" s="28">
        <f t="shared" si="10"/>
        <v>0.04</v>
      </c>
      <c r="G30" s="31">
        <v>2.7999999999999999E-8</v>
      </c>
      <c r="H30" s="28">
        <f t="shared" si="2"/>
        <v>15.040000028</v>
      </c>
      <c r="I30" s="29">
        <f t="shared" si="3"/>
        <v>28</v>
      </c>
      <c r="J30" s="25" t="str">
        <f t="shared" si="4"/>
        <v/>
      </c>
      <c r="K30" s="18">
        <v>28</v>
      </c>
      <c r="L30" s="25" t="str">
        <f t="shared" si="5"/>
        <v/>
      </c>
      <c r="M30" s="26">
        <f>IF(点数入力!E32&lt;=3,C30,0)</f>
        <v>0</v>
      </c>
      <c r="O30" s="25" t="str">
        <f t="shared" si="6"/>
        <v/>
      </c>
      <c r="P30" s="26">
        <f>IF(点数入力!E32&lt;=2,C30,0)</f>
        <v>0</v>
      </c>
    </row>
    <row r="31" spans="1:16" ht="22.5" customHeight="1">
      <c r="A31" s="77" t="s">
        <v>14</v>
      </c>
      <c r="B31" s="24" t="str">
        <f>IF(点数入力!B33="","",点数入力!B33)</f>
        <v/>
      </c>
      <c r="C31" s="26">
        <f t="shared" si="12"/>
        <v>0</v>
      </c>
      <c r="D31" s="27">
        <f>点数入力!D33</f>
        <v>0</v>
      </c>
      <c r="E31" s="27">
        <f>IF(点数入力!C$1=1,LARGE(D31:D34,1),IF(点数入力!C$1=2,LARGE(D31:D34,2),LARGE(D31:D34,3)))</f>
        <v>0</v>
      </c>
      <c r="F31" s="28">
        <f t="shared" si="10"/>
        <v>0.04</v>
      </c>
      <c r="G31" s="31">
        <v>2.9000000000000002E-8</v>
      </c>
      <c r="H31" s="28">
        <f t="shared" si="2"/>
        <v>15.040000029</v>
      </c>
      <c r="I31" s="29">
        <f t="shared" si="3"/>
        <v>29</v>
      </c>
      <c r="J31" s="25" t="str">
        <f t="shared" si="4"/>
        <v/>
      </c>
      <c r="K31" s="18">
        <v>29</v>
      </c>
      <c r="L31" s="25" t="str">
        <f t="shared" si="5"/>
        <v/>
      </c>
      <c r="M31" s="26">
        <f>IF(点数入力!E33&lt;=3,C31,0)</f>
        <v>0</v>
      </c>
      <c r="O31" s="25" t="str">
        <f t="shared" si="6"/>
        <v/>
      </c>
      <c r="P31" s="26">
        <f>IF(点数入力!E33&lt;=2,C31,0)</f>
        <v>0</v>
      </c>
    </row>
    <row r="32" spans="1:16" ht="22.5" customHeight="1">
      <c r="A32" s="77"/>
      <c r="B32" s="24" t="str">
        <f>IF(点数入力!B34="","",点数入力!B34)</f>
        <v/>
      </c>
      <c r="C32" s="26">
        <f t="shared" si="12"/>
        <v>0</v>
      </c>
      <c r="D32" s="27">
        <f>点数入力!D34</f>
        <v>0</v>
      </c>
      <c r="E32" s="27">
        <f t="shared" ref="E32" si="16">E31</f>
        <v>0</v>
      </c>
      <c r="F32" s="28">
        <f t="shared" si="10"/>
        <v>0.04</v>
      </c>
      <c r="G32" s="31">
        <v>2.9999999999999997E-8</v>
      </c>
      <c r="H32" s="28">
        <f t="shared" si="2"/>
        <v>15.04000003</v>
      </c>
      <c r="I32" s="29">
        <f t="shared" si="3"/>
        <v>30</v>
      </c>
      <c r="J32" s="25" t="str">
        <f t="shared" si="4"/>
        <v/>
      </c>
      <c r="K32" s="18">
        <v>30</v>
      </c>
      <c r="L32" s="25" t="str">
        <f t="shared" si="5"/>
        <v/>
      </c>
      <c r="M32" s="26">
        <f>IF(点数入力!E34&lt;=3,C32,0)</f>
        <v>0</v>
      </c>
      <c r="O32" s="25" t="str">
        <f t="shared" si="6"/>
        <v/>
      </c>
      <c r="P32" s="26">
        <f>IF(点数入力!E34&lt;=2,C32,0)</f>
        <v>0</v>
      </c>
    </row>
    <row r="33" spans="1:16" ht="22.5" customHeight="1">
      <c r="A33" s="77"/>
      <c r="B33" s="24" t="str">
        <f>IF(点数入力!B35="","",点数入力!B35)</f>
        <v/>
      </c>
      <c r="C33" s="26">
        <f t="shared" si="12"/>
        <v>0</v>
      </c>
      <c r="D33" s="27">
        <f>点数入力!D35</f>
        <v>0</v>
      </c>
      <c r="E33" s="27">
        <f t="shared" si="8"/>
        <v>0</v>
      </c>
      <c r="F33" s="28">
        <f t="shared" si="10"/>
        <v>0.04</v>
      </c>
      <c r="G33" s="31">
        <v>3.1E-8</v>
      </c>
      <c r="H33" s="28">
        <f t="shared" si="2"/>
        <v>15.040000031</v>
      </c>
      <c r="I33" s="29">
        <f t="shared" si="3"/>
        <v>31</v>
      </c>
      <c r="J33" s="25" t="str">
        <f t="shared" si="4"/>
        <v/>
      </c>
      <c r="K33" s="18">
        <v>31</v>
      </c>
      <c r="L33" s="25" t="str">
        <f t="shared" si="5"/>
        <v/>
      </c>
      <c r="M33" s="26">
        <f>IF(点数入力!E35&lt;=3,C33,0)</f>
        <v>0</v>
      </c>
      <c r="O33" s="25" t="str">
        <f t="shared" si="6"/>
        <v/>
      </c>
      <c r="P33" s="26">
        <f>IF(点数入力!E35&lt;=2,C33,0)</f>
        <v>0</v>
      </c>
    </row>
    <row r="34" spans="1:16" ht="22.5" customHeight="1">
      <c r="A34" s="77"/>
      <c r="B34" s="24" t="str">
        <f>IF(点数入力!B36="","",点数入力!B36)</f>
        <v/>
      </c>
      <c r="C34" s="26">
        <f t="shared" si="12"/>
        <v>0</v>
      </c>
      <c r="D34" s="27">
        <f>点数入力!D36</f>
        <v>0</v>
      </c>
      <c r="E34" s="27">
        <f t="shared" si="8"/>
        <v>0</v>
      </c>
      <c r="F34" s="28">
        <f t="shared" si="10"/>
        <v>0.04</v>
      </c>
      <c r="G34" s="31">
        <v>3.2000000000000002E-8</v>
      </c>
      <c r="H34" s="28">
        <f t="shared" si="2"/>
        <v>15.040000032</v>
      </c>
      <c r="I34" s="29">
        <f t="shared" si="3"/>
        <v>32</v>
      </c>
      <c r="J34" s="25" t="str">
        <f t="shared" si="4"/>
        <v/>
      </c>
      <c r="K34" s="18">
        <v>32</v>
      </c>
      <c r="L34" s="25" t="str">
        <f t="shared" si="5"/>
        <v/>
      </c>
      <c r="M34" s="26">
        <f>IF(点数入力!E36&lt;=3,C34,0)</f>
        <v>0</v>
      </c>
      <c r="O34" s="25" t="str">
        <f t="shared" si="6"/>
        <v/>
      </c>
      <c r="P34" s="26">
        <f>IF(点数入力!E36&lt;=2,C34,0)</f>
        <v>0</v>
      </c>
    </row>
    <row r="35" spans="1:16" ht="22.5" customHeight="1">
      <c r="A35" s="77" t="s">
        <v>15</v>
      </c>
      <c r="B35" s="24" t="str">
        <f>IF(点数入力!B37="","",点数入力!B37)</f>
        <v/>
      </c>
      <c r="C35" s="26">
        <f t="shared" si="12"/>
        <v>0</v>
      </c>
      <c r="D35" s="27">
        <f>点数入力!D37</f>
        <v>0</v>
      </c>
      <c r="E35" s="27">
        <f>IF(点数入力!C$1=1,LARGE(D35:D38,1),IF(点数入力!C$1=2,LARGE(D35:D38,2),LARGE(D35:D38,3)))</f>
        <v>0</v>
      </c>
      <c r="F35" s="28">
        <f t="shared" si="10"/>
        <v>0.04</v>
      </c>
      <c r="G35" s="31">
        <v>3.2999999999999998E-8</v>
      </c>
      <c r="H35" s="28">
        <f t="shared" si="2"/>
        <v>15.040000032999998</v>
      </c>
      <c r="I35" s="29">
        <f t="shared" si="3"/>
        <v>33</v>
      </c>
      <c r="J35" s="25" t="str">
        <f t="shared" si="4"/>
        <v/>
      </c>
      <c r="K35" s="18">
        <v>33</v>
      </c>
      <c r="L35" s="25" t="str">
        <f t="shared" si="5"/>
        <v/>
      </c>
      <c r="M35" s="26">
        <f>IF(点数入力!E37&lt;=3,C35,0)</f>
        <v>0</v>
      </c>
      <c r="O35" s="25" t="str">
        <f t="shared" si="6"/>
        <v/>
      </c>
      <c r="P35" s="26">
        <f>IF(点数入力!E37&lt;=2,C35,0)</f>
        <v>0</v>
      </c>
    </row>
    <row r="36" spans="1:16" ht="22.5" customHeight="1">
      <c r="A36" s="77"/>
      <c r="B36" s="24" t="str">
        <f>IF(点数入力!B38="","",点数入力!B38)</f>
        <v/>
      </c>
      <c r="C36" s="26">
        <f t="shared" si="12"/>
        <v>0</v>
      </c>
      <c r="D36" s="27">
        <f>点数入力!D38</f>
        <v>0</v>
      </c>
      <c r="E36" s="27">
        <f t="shared" ref="E36" si="17">E35</f>
        <v>0</v>
      </c>
      <c r="F36" s="28">
        <f t="shared" si="10"/>
        <v>0.04</v>
      </c>
      <c r="G36" s="31">
        <v>3.4E-8</v>
      </c>
      <c r="H36" s="28">
        <f t="shared" si="2"/>
        <v>15.040000033999998</v>
      </c>
      <c r="I36" s="29">
        <f t="shared" si="3"/>
        <v>34</v>
      </c>
      <c r="J36" s="25" t="str">
        <f t="shared" si="4"/>
        <v/>
      </c>
      <c r="K36" s="18">
        <v>34</v>
      </c>
      <c r="L36" s="25" t="str">
        <f t="shared" si="5"/>
        <v/>
      </c>
      <c r="M36" s="26">
        <f>IF(点数入力!E38&lt;=3,C36,0)</f>
        <v>0</v>
      </c>
      <c r="O36" s="25" t="str">
        <f t="shared" si="6"/>
        <v/>
      </c>
      <c r="P36" s="26">
        <f>IF(点数入力!E38&lt;=2,C36,0)</f>
        <v>0</v>
      </c>
    </row>
    <row r="37" spans="1:16" ht="22.5" customHeight="1">
      <c r="A37" s="77"/>
      <c r="B37" s="24" t="str">
        <f>IF(点数入力!B39="","",点数入力!B39)</f>
        <v/>
      </c>
      <c r="C37" s="26">
        <f t="shared" si="12"/>
        <v>0</v>
      </c>
      <c r="D37" s="27">
        <f>点数入力!D39</f>
        <v>0</v>
      </c>
      <c r="E37" s="27">
        <f t="shared" si="8"/>
        <v>0</v>
      </c>
      <c r="F37" s="28">
        <f t="shared" si="10"/>
        <v>0.04</v>
      </c>
      <c r="G37" s="31">
        <v>3.5000000000000002E-8</v>
      </c>
      <c r="H37" s="28">
        <f t="shared" si="2"/>
        <v>15.040000034999998</v>
      </c>
      <c r="I37" s="29">
        <f t="shared" si="3"/>
        <v>35</v>
      </c>
      <c r="J37" s="25" t="str">
        <f t="shared" si="4"/>
        <v/>
      </c>
      <c r="K37" s="18">
        <v>35</v>
      </c>
      <c r="L37" s="25" t="str">
        <f t="shared" si="5"/>
        <v/>
      </c>
      <c r="M37" s="26">
        <f>IF(点数入力!E39&lt;=3,C37,0)</f>
        <v>0</v>
      </c>
      <c r="O37" s="25" t="str">
        <f t="shared" si="6"/>
        <v/>
      </c>
      <c r="P37" s="26">
        <f>IF(点数入力!E39&lt;=2,C37,0)</f>
        <v>0</v>
      </c>
    </row>
    <row r="38" spans="1:16" ht="22.5" customHeight="1">
      <c r="A38" s="77"/>
      <c r="B38" s="24" t="str">
        <f>IF(点数入力!B40="","",点数入力!B40)</f>
        <v/>
      </c>
      <c r="C38" s="26">
        <f t="shared" si="12"/>
        <v>0</v>
      </c>
      <c r="D38" s="27">
        <f>点数入力!D40</f>
        <v>0</v>
      </c>
      <c r="E38" s="27">
        <f t="shared" si="8"/>
        <v>0</v>
      </c>
      <c r="F38" s="28">
        <f t="shared" si="10"/>
        <v>0.04</v>
      </c>
      <c r="G38" s="31">
        <v>3.5999999999999998E-8</v>
      </c>
      <c r="H38" s="28">
        <f t="shared" si="2"/>
        <v>15.040000035999999</v>
      </c>
      <c r="I38" s="29">
        <f t="shared" si="3"/>
        <v>36</v>
      </c>
      <c r="J38" s="25" t="str">
        <f t="shared" si="4"/>
        <v/>
      </c>
      <c r="K38" s="18">
        <v>36</v>
      </c>
      <c r="L38" s="25" t="str">
        <f t="shared" si="5"/>
        <v/>
      </c>
      <c r="M38" s="26">
        <f>IF(点数入力!E40&lt;=3,C38,0)</f>
        <v>0</v>
      </c>
      <c r="O38" s="25" t="str">
        <f t="shared" si="6"/>
        <v/>
      </c>
      <c r="P38" s="26">
        <f>IF(点数入力!E40&lt;=2,C38,0)</f>
        <v>0</v>
      </c>
    </row>
    <row r="39" spans="1:16" ht="22.5" customHeight="1">
      <c r="A39" s="77" t="s">
        <v>16</v>
      </c>
      <c r="B39" s="24" t="str">
        <f>IF(点数入力!B41="","",点数入力!B41)</f>
        <v/>
      </c>
      <c r="C39" s="26">
        <f t="shared" si="12"/>
        <v>0</v>
      </c>
      <c r="D39" s="27">
        <f>点数入力!D41</f>
        <v>0</v>
      </c>
      <c r="E39" s="27">
        <f>IF(点数入力!C$1=1,LARGE(D39:D42,1),IF(点数入力!C$1=2,LARGE(D39:D42,2),LARGE(D39:D42,3)))</f>
        <v>0</v>
      </c>
      <c r="F39" s="28">
        <f t="shared" si="10"/>
        <v>0.04</v>
      </c>
      <c r="G39" s="31">
        <v>3.7E-8</v>
      </c>
      <c r="H39" s="28">
        <f t="shared" si="2"/>
        <v>15.040000036999999</v>
      </c>
      <c r="I39" s="29">
        <f t="shared" si="3"/>
        <v>37</v>
      </c>
      <c r="J39" s="25" t="str">
        <f t="shared" si="4"/>
        <v/>
      </c>
      <c r="K39" s="18">
        <v>37</v>
      </c>
      <c r="L39" s="25" t="str">
        <f t="shared" si="5"/>
        <v/>
      </c>
      <c r="M39" s="26">
        <f>IF(点数入力!E41&lt;=3,C39,0)</f>
        <v>0</v>
      </c>
      <c r="O39" s="25" t="str">
        <f t="shared" si="6"/>
        <v/>
      </c>
      <c r="P39" s="26">
        <f>IF(点数入力!E41&lt;=2,C39,0)</f>
        <v>0</v>
      </c>
    </row>
    <row r="40" spans="1:16" ht="22.5" customHeight="1">
      <c r="A40" s="77"/>
      <c r="B40" s="24" t="str">
        <f>IF(点数入力!B42="","",点数入力!B42)</f>
        <v/>
      </c>
      <c r="C40" s="26">
        <f t="shared" si="12"/>
        <v>0</v>
      </c>
      <c r="D40" s="27">
        <f>点数入力!D42</f>
        <v>0</v>
      </c>
      <c r="E40" s="27">
        <f t="shared" ref="E40" si="18">E39</f>
        <v>0</v>
      </c>
      <c r="F40" s="28">
        <f t="shared" si="10"/>
        <v>0.04</v>
      </c>
      <c r="G40" s="31">
        <v>3.8000000000000003E-8</v>
      </c>
      <c r="H40" s="28">
        <f t="shared" si="2"/>
        <v>15.040000037999999</v>
      </c>
      <c r="I40" s="29">
        <f t="shared" si="3"/>
        <v>38</v>
      </c>
      <c r="J40" s="25" t="str">
        <f t="shared" si="4"/>
        <v/>
      </c>
      <c r="K40" s="18">
        <v>38</v>
      </c>
      <c r="L40" s="25" t="str">
        <f t="shared" si="5"/>
        <v/>
      </c>
      <c r="M40" s="26">
        <f>IF(点数入力!E42&lt;=3,C40,0)</f>
        <v>0</v>
      </c>
      <c r="O40" s="25" t="str">
        <f t="shared" si="6"/>
        <v/>
      </c>
      <c r="P40" s="26">
        <f>IF(点数入力!E42&lt;=2,C40,0)</f>
        <v>0</v>
      </c>
    </row>
    <row r="41" spans="1:16" ht="22.5" customHeight="1">
      <c r="A41" s="77"/>
      <c r="B41" s="24" t="str">
        <f>IF(点数入力!B43="","",点数入力!B43)</f>
        <v/>
      </c>
      <c r="C41" s="26">
        <f t="shared" si="12"/>
        <v>0</v>
      </c>
      <c r="D41" s="27">
        <f>点数入力!D43</f>
        <v>0</v>
      </c>
      <c r="E41" s="27">
        <f t="shared" si="8"/>
        <v>0</v>
      </c>
      <c r="F41" s="28">
        <f t="shared" si="10"/>
        <v>0.04</v>
      </c>
      <c r="G41" s="31">
        <v>3.8999999999999998E-8</v>
      </c>
      <c r="H41" s="28">
        <f t="shared" si="2"/>
        <v>15.040000038999999</v>
      </c>
      <c r="I41" s="29">
        <f t="shared" si="3"/>
        <v>39</v>
      </c>
      <c r="J41" s="25" t="str">
        <f t="shared" si="4"/>
        <v/>
      </c>
      <c r="K41" s="18">
        <v>39</v>
      </c>
      <c r="L41" s="25" t="str">
        <f t="shared" si="5"/>
        <v/>
      </c>
      <c r="M41" s="26">
        <f>IF(点数入力!E43&lt;=3,C41,0)</f>
        <v>0</v>
      </c>
      <c r="O41" s="25" t="str">
        <f t="shared" si="6"/>
        <v/>
      </c>
      <c r="P41" s="26">
        <f>IF(点数入力!E43&lt;=2,C41,0)</f>
        <v>0</v>
      </c>
    </row>
    <row r="42" spans="1:16" ht="22.5" customHeight="1">
      <c r="A42" s="77"/>
      <c r="B42" s="24" t="str">
        <f>IF(点数入力!B44="","",点数入力!B44)</f>
        <v/>
      </c>
      <c r="C42" s="26">
        <f t="shared" si="12"/>
        <v>0</v>
      </c>
      <c r="D42" s="27">
        <f>点数入力!D44</f>
        <v>0</v>
      </c>
      <c r="E42" s="27">
        <f t="shared" si="8"/>
        <v>0</v>
      </c>
      <c r="F42" s="28">
        <f t="shared" si="10"/>
        <v>0.04</v>
      </c>
      <c r="G42" s="31">
        <v>4.0000000000000001E-8</v>
      </c>
      <c r="H42" s="28">
        <f t="shared" si="2"/>
        <v>15.040000039999999</v>
      </c>
      <c r="I42" s="29">
        <f t="shared" si="3"/>
        <v>40</v>
      </c>
      <c r="J42" s="25" t="str">
        <f t="shared" si="4"/>
        <v/>
      </c>
      <c r="K42" s="18">
        <v>40</v>
      </c>
      <c r="L42" s="25" t="str">
        <f t="shared" si="5"/>
        <v/>
      </c>
      <c r="M42" s="26">
        <f>IF(点数入力!E44&lt;=3,C42,0)</f>
        <v>0</v>
      </c>
      <c r="O42" s="25" t="str">
        <f t="shared" si="6"/>
        <v/>
      </c>
      <c r="P42" s="26">
        <f>IF(点数入力!E44&lt;=2,C42,0)</f>
        <v>0</v>
      </c>
    </row>
    <row r="43" spans="1:16" ht="22.5" customHeight="1">
      <c r="A43" s="77" t="s">
        <v>17</v>
      </c>
      <c r="B43" s="24" t="str">
        <f>IF(点数入力!B45="","",点数入力!B45)</f>
        <v/>
      </c>
      <c r="C43" s="26">
        <f t="shared" si="12"/>
        <v>0</v>
      </c>
      <c r="D43" s="27">
        <f>点数入力!D45</f>
        <v>0</v>
      </c>
      <c r="E43" s="27">
        <f>IF(点数入力!C$1=1,LARGE(D43:D46,1),IF(点数入力!C$1=2,LARGE(D43:D46,2),LARGE(D43:D46,3)))</f>
        <v>0</v>
      </c>
      <c r="F43" s="28">
        <f t="shared" si="10"/>
        <v>0.04</v>
      </c>
      <c r="G43" s="31">
        <v>4.1000000000000003E-8</v>
      </c>
      <c r="H43" s="28">
        <f t="shared" si="2"/>
        <v>15.040000040999999</v>
      </c>
      <c r="I43" s="29">
        <f t="shared" si="3"/>
        <v>41</v>
      </c>
      <c r="J43" s="25" t="str">
        <f t="shared" si="4"/>
        <v/>
      </c>
      <c r="K43" s="18">
        <v>41</v>
      </c>
      <c r="L43" s="25" t="str">
        <f t="shared" si="5"/>
        <v/>
      </c>
      <c r="M43" s="26">
        <f>IF(点数入力!E45&lt;=3,C43,0)</f>
        <v>0</v>
      </c>
      <c r="O43" s="25" t="str">
        <f t="shared" si="6"/>
        <v/>
      </c>
      <c r="P43" s="26">
        <f>IF(点数入力!E45&lt;=2,C43,0)</f>
        <v>0</v>
      </c>
    </row>
    <row r="44" spans="1:16" ht="22.5" customHeight="1">
      <c r="A44" s="77"/>
      <c r="B44" s="24" t="str">
        <f>IF(点数入力!B46="","",点数入力!B46)</f>
        <v/>
      </c>
      <c r="C44" s="26">
        <f t="shared" si="12"/>
        <v>0</v>
      </c>
      <c r="D44" s="27">
        <f>点数入力!D46</f>
        <v>0</v>
      </c>
      <c r="E44" s="27">
        <f t="shared" ref="E44" si="19">E43</f>
        <v>0</v>
      </c>
      <c r="F44" s="28">
        <f t="shared" si="10"/>
        <v>0.04</v>
      </c>
      <c r="G44" s="31">
        <v>4.1999999999999999E-8</v>
      </c>
      <c r="H44" s="28">
        <f t="shared" si="2"/>
        <v>15.040000041999999</v>
      </c>
      <c r="I44" s="29">
        <f t="shared" si="3"/>
        <v>42</v>
      </c>
      <c r="J44" s="25" t="str">
        <f t="shared" si="4"/>
        <v/>
      </c>
      <c r="K44" s="18">
        <v>42</v>
      </c>
      <c r="L44" s="25" t="str">
        <f t="shared" si="5"/>
        <v/>
      </c>
      <c r="M44" s="26">
        <f>IF(点数入力!E46&lt;=3,C44,0)</f>
        <v>0</v>
      </c>
      <c r="O44" s="25" t="str">
        <f t="shared" si="6"/>
        <v/>
      </c>
      <c r="P44" s="26">
        <f>IF(点数入力!E46&lt;=2,C44,0)</f>
        <v>0</v>
      </c>
    </row>
    <row r="45" spans="1:16" ht="22.5" customHeight="1">
      <c r="A45" s="77"/>
      <c r="B45" s="24" t="str">
        <f>IF(点数入力!B47="","",点数入力!B47)</f>
        <v/>
      </c>
      <c r="C45" s="26">
        <f t="shared" si="12"/>
        <v>0</v>
      </c>
      <c r="D45" s="27">
        <f>点数入力!D47</f>
        <v>0</v>
      </c>
      <c r="E45" s="27">
        <f t="shared" si="8"/>
        <v>0</v>
      </c>
      <c r="F45" s="28">
        <f t="shared" si="10"/>
        <v>0.04</v>
      </c>
      <c r="G45" s="31">
        <v>4.3000000000000001E-8</v>
      </c>
      <c r="H45" s="28">
        <f t="shared" si="2"/>
        <v>15.040000042999999</v>
      </c>
      <c r="I45" s="29">
        <f t="shared" si="3"/>
        <v>43</v>
      </c>
      <c r="J45" s="25" t="str">
        <f t="shared" si="4"/>
        <v/>
      </c>
      <c r="K45" s="18">
        <v>43</v>
      </c>
      <c r="L45" s="25" t="str">
        <f t="shared" si="5"/>
        <v/>
      </c>
      <c r="M45" s="26">
        <f>IF(点数入力!E47&lt;=3,C45,0)</f>
        <v>0</v>
      </c>
      <c r="O45" s="25" t="str">
        <f t="shared" si="6"/>
        <v/>
      </c>
      <c r="P45" s="26">
        <f>IF(点数入力!E47&lt;=2,C45,0)</f>
        <v>0</v>
      </c>
    </row>
    <row r="46" spans="1:16" ht="22.5" customHeight="1">
      <c r="A46" s="77"/>
      <c r="B46" s="24" t="str">
        <f>IF(点数入力!B48="","",点数入力!B48)</f>
        <v/>
      </c>
      <c r="C46" s="26">
        <f t="shared" si="12"/>
        <v>0</v>
      </c>
      <c r="D46" s="27">
        <f>点数入力!D48</f>
        <v>0</v>
      </c>
      <c r="E46" s="27">
        <f t="shared" si="8"/>
        <v>0</v>
      </c>
      <c r="F46" s="28">
        <f t="shared" si="10"/>
        <v>0.04</v>
      </c>
      <c r="G46" s="31">
        <v>4.3999999999999997E-8</v>
      </c>
      <c r="H46" s="28">
        <f t="shared" si="2"/>
        <v>15.040000043999999</v>
      </c>
      <c r="I46" s="29">
        <f t="shared" si="3"/>
        <v>44</v>
      </c>
      <c r="J46" s="25" t="str">
        <f t="shared" si="4"/>
        <v/>
      </c>
      <c r="K46" s="18">
        <v>44</v>
      </c>
      <c r="L46" s="25" t="str">
        <f t="shared" si="5"/>
        <v/>
      </c>
      <c r="M46" s="26">
        <f>IF(点数入力!E48&lt;=3,C46,0)</f>
        <v>0</v>
      </c>
      <c r="O46" s="25" t="str">
        <f t="shared" si="6"/>
        <v/>
      </c>
      <c r="P46" s="26">
        <f>IF(点数入力!E48&lt;=2,C46,0)</f>
        <v>0</v>
      </c>
    </row>
    <row r="47" spans="1:16" ht="22.5" customHeight="1">
      <c r="A47" s="77" t="s">
        <v>18</v>
      </c>
      <c r="B47" s="24" t="str">
        <f>IF(点数入力!B49="","",点数入力!B49)</f>
        <v/>
      </c>
      <c r="C47" s="26">
        <f t="shared" si="12"/>
        <v>0</v>
      </c>
      <c r="D47" s="27">
        <f>点数入力!D49</f>
        <v>0</v>
      </c>
      <c r="E47" s="27">
        <f>IF(点数入力!C$1=1,LARGE(D47:D50,1),IF(点数入力!C$1=2,LARGE(D47:D50,2),LARGE(D47:D50,3)))</f>
        <v>0</v>
      </c>
      <c r="F47" s="28">
        <f t="shared" si="10"/>
        <v>0.04</v>
      </c>
      <c r="G47" s="31">
        <v>4.4999999999999999E-8</v>
      </c>
      <c r="H47" s="28">
        <f t="shared" si="2"/>
        <v>15.040000044999999</v>
      </c>
      <c r="I47" s="29">
        <f t="shared" si="3"/>
        <v>45</v>
      </c>
      <c r="J47" s="25" t="str">
        <f t="shared" si="4"/>
        <v/>
      </c>
      <c r="K47" s="18">
        <v>45</v>
      </c>
      <c r="L47" s="25" t="str">
        <f t="shared" si="5"/>
        <v/>
      </c>
      <c r="M47" s="26">
        <f>IF(点数入力!E49&lt;=3,C47,0)</f>
        <v>0</v>
      </c>
      <c r="O47" s="25" t="str">
        <f t="shared" si="6"/>
        <v/>
      </c>
      <c r="P47" s="26">
        <f>IF(点数入力!E49&lt;=2,C47,0)</f>
        <v>0</v>
      </c>
    </row>
    <row r="48" spans="1:16" ht="22.5" customHeight="1">
      <c r="A48" s="77"/>
      <c r="B48" s="24" t="str">
        <f>IF(点数入力!B50="","",点数入力!B50)</f>
        <v/>
      </c>
      <c r="C48" s="26">
        <f t="shared" si="12"/>
        <v>0</v>
      </c>
      <c r="D48" s="27">
        <f>点数入力!D50</f>
        <v>0</v>
      </c>
      <c r="E48" s="27">
        <f t="shared" ref="E48" si="20">E47</f>
        <v>0</v>
      </c>
      <c r="F48" s="28">
        <f t="shared" si="10"/>
        <v>0.04</v>
      </c>
      <c r="G48" s="31">
        <v>4.6000000000000002E-8</v>
      </c>
      <c r="H48" s="28">
        <f t="shared" si="2"/>
        <v>15.040000045999999</v>
      </c>
      <c r="I48" s="29">
        <f t="shared" si="3"/>
        <v>46</v>
      </c>
      <c r="J48" s="25" t="str">
        <f t="shared" si="4"/>
        <v/>
      </c>
      <c r="K48" s="18">
        <v>46</v>
      </c>
      <c r="L48" s="25" t="str">
        <f t="shared" si="5"/>
        <v/>
      </c>
      <c r="M48" s="26">
        <f>IF(点数入力!E50&lt;=3,C48,0)</f>
        <v>0</v>
      </c>
      <c r="O48" s="25" t="str">
        <f t="shared" si="6"/>
        <v/>
      </c>
      <c r="P48" s="26">
        <f>IF(点数入力!E50&lt;=2,C48,0)</f>
        <v>0</v>
      </c>
    </row>
    <row r="49" spans="1:16" ht="22.5" customHeight="1">
      <c r="A49" s="77"/>
      <c r="B49" s="24" t="str">
        <f>IF(点数入力!B51="","",点数入力!B51)</f>
        <v/>
      </c>
      <c r="C49" s="26">
        <f t="shared" si="12"/>
        <v>0</v>
      </c>
      <c r="D49" s="27">
        <f>点数入力!D51</f>
        <v>0</v>
      </c>
      <c r="E49" s="27">
        <f t="shared" si="8"/>
        <v>0</v>
      </c>
      <c r="F49" s="28">
        <f t="shared" si="10"/>
        <v>0.04</v>
      </c>
      <c r="G49" s="31">
        <v>4.6999999999999997E-8</v>
      </c>
      <c r="H49" s="28">
        <f t="shared" si="2"/>
        <v>15.040000046999999</v>
      </c>
      <c r="I49" s="29">
        <f t="shared" si="3"/>
        <v>47</v>
      </c>
      <c r="J49" s="25" t="str">
        <f t="shared" si="4"/>
        <v/>
      </c>
      <c r="K49" s="18">
        <v>47</v>
      </c>
      <c r="L49" s="25" t="str">
        <f t="shared" si="5"/>
        <v/>
      </c>
      <c r="M49" s="26">
        <f>IF(点数入力!E51&lt;=3,C49,0)</f>
        <v>0</v>
      </c>
      <c r="O49" s="25" t="str">
        <f t="shared" si="6"/>
        <v/>
      </c>
      <c r="P49" s="26">
        <f>IF(点数入力!E51&lt;=2,C49,0)</f>
        <v>0</v>
      </c>
    </row>
    <row r="50" spans="1:16" ht="22.5" customHeight="1">
      <c r="A50" s="77"/>
      <c r="B50" s="24" t="str">
        <f>IF(点数入力!B52="","",点数入力!B52)</f>
        <v/>
      </c>
      <c r="C50" s="26">
        <f t="shared" si="12"/>
        <v>0</v>
      </c>
      <c r="D50" s="27">
        <f>点数入力!D52</f>
        <v>0</v>
      </c>
      <c r="E50" s="27">
        <f t="shared" si="8"/>
        <v>0</v>
      </c>
      <c r="F50" s="28">
        <f t="shared" si="10"/>
        <v>0.04</v>
      </c>
      <c r="G50" s="31">
        <v>4.8E-8</v>
      </c>
      <c r="H50" s="28">
        <f t="shared" si="2"/>
        <v>15.040000048</v>
      </c>
      <c r="I50" s="29">
        <f t="shared" si="3"/>
        <v>48</v>
      </c>
      <c r="J50" s="25" t="str">
        <f t="shared" si="4"/>
        <v/>
      </c>
      <c r="K50" s="18">
        <v>48</v>
      </c>
      <c r="L50" s="25" t="str">
        <f t="shared" si="5"/>
        <v/>
      </c>
      <c r="M50" s="26">
        <f>IF(点数入力!E52&lt;=3,C50,0)</f>
        <v>0</v>
      </c>
      <c r="O50" s="25" t="str">
        <f t="shared" si="6"/>
        <v/>
      </c>
      <c r="P50" s="26">
        <f>IF(点数入力!E52&lt;=2,C50,0)</f>
        <v>0</v>
      </c>
    </row>
    <row r="51" spans="1:16" ht="22.5" customHeight="1">
      <c r="A51" s="77" t="s">
        <v>19</v>
      </c>
      <c r="B51" s="24" t="str">
        <f>IF(点数入力!B53="","",点数入力!B53)</f>
        <v/>
      </c>
      <c r="C51" s="26">
        <f t="shared" si="12"/>
        <v>0</v>
      </c>
      <c r="D51" s="27">
        <f>点数入力!D53</f>
        <v>0</v>
      </c>
      <c r="E51" s="27">
        <f>IF(点数入力!C$1=1,LARGE(D51:D54,1),IF(点数入力!C$1=2,LARGE(D51:D54,2),LARGE(D51:D54,3)))</f>
        <v>0</v>
      </c>
      <c r="F51" s="28">
        <f t="shared" si="10"/>
        <v>0.04</v>
      </c>
      <c r="G51" s="31">
        <v>4.9000000000000002E-8</v>
      </c>
      <c r="H51" s="28">
        <f t="shared" si="2"/>
        <v>15.040000049</v>
      </c>
      <c r="I51" s="29">
        <f t="shared" si="3"/>
        <v>49</v>
      </c>
      <c r="J51" s="25" t="str">
        <f t="shared" si="4"/>
        <v/>
      </c>
      <c r="K51" s="18">
        <v>49</v>
      </c>
      <c r="L51" s="25" t="str">
        <f t="shared" si="5"/>
        <v/>
      </c>
      <c r="M51" s="26">
        <f>IF(点数入力!E53&lt;=3,C51,0)</f>
        <v>0</v>
      </c>
      <c r="O51" s="25" t="str">
        <f t="shared" si="6"/>
        <v/>
      </c>
      <c r="P51" s="26">
        <f>IF(点数入力!E53&lt;=2,C51,0)</f>
        <v>0</v>
      </c>
    </row>
    <row r="52" spans="1:16" ht="22.5" customHeight="1">
      <c r="A52" s="77"/>
      <c r="B52" s="24" t="str">
        <f>IF(点数入力!B54="","",点数入力!B54)</f>
        <v/>
      </c>
      <c r="C52" s="26">
        <f t="shared" si="12"/>
        <v>0</v>
      </c>
      <c r="D52" s="27">
        <f>点数入力!D54</f>
        <v>0</v>
      </c>
      <c r="E52" s="27">
        <f t="shared" ref="E52" si="21">E51</f>
        <v>0</v>
      </c>
      <c r="F52" s="28">
        <f t="shared" si="10"/>
        <v>0.04</v>
      </c>
      <c r="G52" s="31">
        <v>4.9999999999999998E-8</v>
      </c>
      <c r="H52" s="28">
        <f t="shared" si="2"/>
        <v>15.04000005</v>
      </c>
      <c r="I52" s="29">
        <f t="shared" si="3"/>
        <v>50</v>
      </c>
      <c r="J52" s="25" t="str">
        <f t="shared" si="4"/>
        <v/>
      </c>
      <c r="K52" s="18">
        <v>50</v>
      </c>
      <c r="L52" s="25" t="str">
        <f t="shared" si="5"/>
        <v/>
      </c>
      <c r="M52" s="26">
        <f>IF(点数入力!E54&lt;=3,C52,0)</f>
        <v>0</v>
      </c>
      <c r="O52" s="25" t="str">
        <f t="shared" si="6"/>
        <v/>
      </c>
      <c r="P52" s="26">
        <f>IF(点数入力!E54&lt;=2,C52,0)</f>
        <v>0</v>
      </c>
    </row>
    <row r="53" spans="1:16" ht="22.5" customHeight="1">
      <c r="A53" s="77"/>
      <c r="B53" s="24" t="str">
        <f>IF(点数入力!B55="","",点数入力!B55)</f>
        <v/>
      </c>
      <c r="C53" s="26">
        <f t="shared" si="12"/>
        <v>0</v>
      </c>
      <c r="D53" s="27">
        <f>点数入力!D55</f>
        <v>0</v>
      </c>
      <c r="E53" s="27">
        <f t="shared" si="8"/>
        <v>0</v>
      </c>
      <c r="F53" s="28">
        <f t="shared" si="10"/>
        <v>0.04</v>
      </c>
      <c r="G53" s="31">
        <v>5.1E-8</v>
      </c>
      <c r="H53" s="28">
        <f t="shared" si="2"/>
        <v>15.040000051</v>
      </c>
      <c r="I53" s="29">
        <f t="shared" si="3"/>
        <v>51</v>
      </c>
      <c r="J53" s="25" t="str">
        <f t="shared" si="4"/>
        <v/>
      </c>
      <c r="K53" s="18">
        <v>51</v>
      </c>
      <c r="L53" s="25" t="str">
        <f t="shared" si="5"/>
        <v/>
      </c>
      <c r="M53" s="26">
        <f>IF(点数入力!E55&lt;=3,C53,0)</f>
        <v>0</v>
      </c>
      <c r="O53" s="25" t="str">
        <f t="shared" si="6"/>
        <v/>
      </c>
      <c r="P53" s="26">
        <f>IF(点数入力!E55&lt;=2,C53,0)</f>
        <v>0</v>
      </c>
    </row>
    <row r="54" spans="1:16" ht="22.5" customHeight="1">
      <c r="A54" s="77"/>
      <c r="B54" s="24" t="str">
        <f>IF(点数入力!B56="","",点数入力!B56)</f>
        <v/>
      </c>
      <c r="C54" s="26">
        <f t="shared" si="12"/>
        <v>0</v>
      </c>
      <c r="D54" s="27">
        <f>点数入力!D56</f>
        <v>0</v>
      </c>
      <c r="E54" s="27">
        <f t="shared" si="8"/>
        <v>0</v>
      </c>
      <c r="F54" s="28">
        <f t="shared" si="10"/>
        <v>0.04</v>
      </c>
      <c r="G54" s="31">
        <v>5.2000000000000002E-8</v>
      </c>
      <c r="H54" s="28">
        <f t="shared" si="2"/>
        <v>15.040000052</v>
      </c>
      <c r="I54" s="29">
        <f t="shared" si="3"/>
        <v>52</v>
      </c>
      <c r="J54" s="25" t="str">
        <f t="shared" si="4"/>
        <v/>
      </c>
      <c r="K54" s="18">
        <v>52</v>
      </c>
      <c r="L54" s="25" t="str">
        <f t="shared" si="5"/>
        <v/>
      </c>
      <c r="M54" s="26">
        <f>IF(点数入力!E56&lt;=3,C54,0)</f>
        <v>0</v>
      </c>
      <c r="O54" s="25" t="str">
        <f t="shared" si="6"/>
        <v/>
      </c>
      <c r="P54" s="26">
        <f>IF(点数入力!E56&lt;=2,C54,0)</f>
        <v>0</v>
      </c>
    </row>
    <row r="55" spans="1:16" ht="22.5" customHeight="1">
      <c r="A55" s="77" t="s">
        <v>36</v>
      </c>
      <c r="B55" s="24" t="str">
        <f>IF(点数入力!B57="","",点数入力!B57)</f>
        <v/>
      </c>
      <c r="C55" s="26">
        <f t="shared" si="12"/>
        <v>0</v>
      </c>
      <c r="D55" s="27">
        <f>点数入力!D57</f>
        <v>0</v>
      </c>
      <c r="E55" s="27">
        <f>IF(点数入力!C$1=1,LARGE(D55:D58,1),IF(点数入力!C$1=2,LARGE(D55:D58,2),LARGE(D55:D58,3)))</f>
        <v>0</v>
      </c>
      <c r="F55" s="28">
        <f t="shared" si="10"/>
        <v>0.04</v>
      </c>
      <c r="G55" s="31">
        <v>5.2999999999999998E-8</v>
      </c>
      <c r="H55" s="28">
        <f t="shared" si="2"/>
        <v>15.040000053</v>
      </c>
      <c r="I55" s="29">
        <f t="shared" si="3"/>
        <v>53</v>
      </c>
      <c r="J55" s="25" t="str">
        <f t="shared" si="4"/>
        <v/>
      </c>
      <c r="K55" s="18">
        <v>53</v>
      </c>
      <c r="L55" s="25" t="str">
        <f t="shared" si="5"/>
        <v/>
      </c>
      <c r="M55" s="26">
        <f>IF(点数入力!E57&lt;=3,C55,0)</f>
        <v>0</v>
      </c>
      <c r="O55" s="25" t="str">
        <f t="shared" si="6"/>
        <v/>
      </c>
      <c r="P55" s="26">
        <f>IF(点数入力!E57&lt;=2,C55,0)</f>
        <v>0</v>
      </c>
    </row>
    <row r="56" spans="1:16" ht="22.5" customHeight="1">
      <c r="A56" s="77"/>
      <c r="B56" s="24" t="str">
        <f>IF(点数入力!B58="","",点数入力!B58)</f>
        <v/>
      </c>
      <c r="C56" s="26">
        <f t="shared" si="12"/>
        <v>0</v>
      </c>
      <c r="D56" s="27">
        <f>点数入力!D58</f>
        <v>0</v>
      </c>
      <c r="E56" s="27">
        <f t="shared" ref="E56" si="22">E55</f>
        <v>0</v>
      </c>
      <c r="F56" s="28">
        <f t="shared" si="10"/>
        <v>0.04</v>
      </c>
      <c r="G56" s="31">
        <v>5.4E-8</v>
      </c>
      <c r="H56" s="28">
        <f t="shared" si="2"/>
        <v>15.040000053999998</v>
      </c>
      <c r="I56" s="29">
        <f t="shared" si="3"/>
        <v>54</v>
      </c>
      <c r="J56" s="25" t="str">
        <f t="shared" si="4"/>
        <v/>
      </c>
      <c r="K56" s="18">
        <v>54</v>
      </c>
      <c r="L56" s="25" t="str">
        <f t="shared" si="5"/>
        <v/>
      </c>
      <c r="M56" s="26">
        <f>IF(点数入力!E58&lt;=3,C56,0)</f>
        <v>0</v>
      </c>
      <c r="O56" s="25" t="str">
        <f t="shared" si="6"/>
        <v/>
      </c>
      <c r="P56" s="26">
        <f>IF(点数入力!E58&lt;=2,C56,0)</f>
        <v>0</v>
      </c>
    </row>
    <row r="57" spans="1:16" ht="22.5" customHeight="1">
      <c r="A57" s="77"/>
      <c r="B57" s="24" t="str">
        <f>IF(点数入力!B59="","",点数入力!B59)</f>
        <v/>
      </c>
      <c r="C57" s="26">
        <f t="shared" si="12"/>
        <v>0</v>
      </c>
      <c r="D57" s="27">
        <f>点数入力!D59</f>
        <v>0</v>
      </c>
      <c r="E57" s="27">
        <f t="shared" si="8"/>
        <v>0</v>
      </c>
      <c r="F57" s="28">
        <f t="shared" si="10"/>
        <v>0.04</v>
      </c>
      <c r="G57" s="31">
        <v>5.5000000000000003E-8</v>
      </c>
      <c r="H57" s="28">
        <f t="shared" si="2"/>
        <v>15.040000054999998</v>
      </c>
      <c r="I57" s="29">
        <f t="shared" si="3"/>
        <v>55</v>
      </c>
      <c r="J57" s="25" t="str">
        <f t="shared" si="4"/>
        <v/>
      </c>
      <c r="K57" s="18">
        <v>55</v>
      </c>
      <c r="L57" s="25" t="str">
        <f t="shared" si="5"/>
        <v/>
      </c>
      <c r="M57" s="26">
        <f>IF(点数入力!E59&lt;=3,C57,0)</f>
        <v>0</v>
      </c>
      <c r="O57" s="25" t="str">
        <f t="shared" si="6"/>
        <v/>
      </c>
      <c r="P57" s="26">
        <f>IF(点数入力!E59&lt;=2,C57,0)</f>
        <v>0</v>
      </c>
    </row>
    <row r="58" spans="1:16" ht="22.5" customHeight="1">
      <c r="A58" s="77"/>
      <c r="B58" s="24" t="str">
        <f>IF(点数入力!B60="","",点数入力!B60)</f>
        <v/>
      </c>
      <c r="C58" s="26">
        <f t="shared" si="12"/>
        <v>0</v>
      </c>
      <c r="D58" s="27">
        <f>点数入力!D60</f>
        <v>0</v>
      </c>
      <c r="E58" s="27">
        <f t="shared" si="8"/>
        <v>0</v>
      </c>
      <c r="F58" s="28">
        <f t="shared" si="10"/>
        <v>0.04</v>
      </c>
      <c r="G58" s="31">
        <v>5.5999999999999999E-8</v>
      </c>
      <c r="H58" s="28">
        <f t="shared" si="2"/>
        <v>15.040000055999998</v>
      </c>
      <c r="I58" s="29">
        <f t="shared" si="3"/>
        <v>56</v>
      </c>
      <c r="J58" s="25" t="str">
        <f t="shared" si="4"/>
        <v/>
      </c>
      <c r="K58" s="18">
        <v>56</v>
      </c>
      <c r="L58" s="25" t="str">
        <f t="shared" si="5"/>
        <v/>
      </c>
      <c r="M58" s="26">
        <f>IF(点数入力!E60&lt;=3,C58,0)</f>
        <v>0</v>
      </c>
      <c r="O58" s="25" t="str">
        <f t="shared" si="6"/>
        <v/>
      </c>
      <c r="P58" s="26">
        <f>IF(点数入力!E60&lt;=2,C58,0)</f>
        <v>0</v>
      </c>
    </row>
    <row r="59" spans="1:16" ht="22.5" customHeight="1">
      <c r="A59" s="77" t="s">
        <v>37</v>
      </c>
      <c r="B59" s="24" t="str">
        <f>IF(点数入力!B61="","",点数入力!B61)</f>
        <v/>
      </c>
      <c r="C59" s="26">
        <f t="shared" si="12"/>
        <v>0</v>
      </c>
      <c r="D59" s="27">
        <f>点数入力!D61</f>
        <v>0</v>
      </c>
      <c r="E59" s="27">
        <f>IF(点数入力!C$1=1,LARGE(D59:D62,1),IF(点数入力!C$1=2,LARGE(D59:D62,2),LARGE(D59:D62,3)))</f>
        <v>0</v>
      </c>
      <c r="F59" s="28">
        <f t="shared" si="10"/>
        <v>0.04</v>
      </c>
      <c r="G59" s="31">
        <v>5.7000000000000001E-8</v>
      </c>
      <c r="H59" s="28">
        <f t="shared" si="2"/>
        <v>15.040000056999999</v>
      </c>
      <c r="I59" s="29">
        <f t="shared" si="3"/>
        <v>57</v>
      </c>
      <c r="J59" s="25" t="str">
        <f t="shared" si="4"/>
        <v/>
      </c>
      <c r="K59" s="18">
        <v>57</v>
      </c>
      <c r="L59" s="25" t="str">
        <f t="shared" si="5"/>
        <v/>
      </c>
      <c r="M59" s="26">
        <f>IF(点数入力!E61&lt;=3,C59,0)</f>
        <v>0</v>
      </c>
      <c r="O59" s="25" t="str">
        <f t="shared" si="6"/>
        <v/>
      </c>
      <c r="P59" s="26">
        <f>IF(点数入力!E61&lt;=2,C59,0)</f>
        <v>0</v>
      </c>
    </row>
    <row r="60" spans="1:16" ht="22.5" customHeight="1">
      <c r="A60" s="77"/>
      <c r="B60" s="24" t="str">
        <f>IF(点数入力!B62="","",点数入力!B62)</f>
        <v/>
      </c>
      <c r="C60" s="26">
        <f t="shared" si="12"/>
        <v>0</v>
      </c>
      <c r="D60" s="27">
        <f>点数入力!D62</f>
        <v>0</v>
      </c>
      <c r="E60" s="27">
        <f t="shared" ref="E60" si="23">E59</f>
        <v>0</v>
      </c>
      <c r="F60" s="28">
        <f t="shared" si="10"/>
        <v>0.04</v>
      </c>
      <c r="G60" s="31">
        <v>5.8000000000000003E-8</v>
      </c>
      <c r="H60" s="28">
        <f t="shared" si="2"/>
        <v>15.040000057999999</v>
      </c>
      <c r="I60" s="29">
        <f t="shared" si="3"/>
        <v>58</v>
      </c>
      <c r="J60" s="25" t="str">
        <f t="shared" si="4"/>
        <v/>
      </c>
      <c r="K60" s="18">
        <v>58</v>
      </c>
      <c r="L60" s="25" t="str">
        <f t="shared" si="5"/>
        <v/>
      </c>
      <c r="M60" s="26">
        <f>IF(点数入力!E62&lt;=3,C60,0)</f>
        <v>0</v>
      </c>
      <c r="O60" s="25" t="str">
        <f t="shared" si="6"/>
        <v/>
      </c>
      <c r="P60" s="26">
        <f>IF(点数入力!E62&lt;=2,C60,0)</f>
        <v>0</v>
      </c>
    </row>
    <row r="61" spans="1:16" ht="22.5" customHeight="1">
      <c r="A61" s="77"/>
      <c r="B61" s="24" t="str">
        <f>IF(点数入力!B63="","",点数入力!B63)</f>
        <v/>
      </c>
      <c r="C61" s="26">
        <f t="shared" si="12"/>
        <v>0</v>
      </c>
      <c r="D61" s="27">
        <f>点数入力!D63</f>
        <v>0</v>
      </c>
      <c r="E61" s="27">
        <f t="shared" si="8"/>
        <v>0</v>
      </c>
      <c r="F61" s="28">
        <f t="shared" si="10"/>
        <v>0.04</v>
      </c>
      <c r="G61" s="31">
        <v>5.8999999999999999E-8</v>
      </c>
      <c r="H61" s="28">
        <f t="shared" si="2"/>
        <v>15.040000058999999</v>
      </c>
      <c r="I61" s="29">
        <f t="shared" si="3"/>
        <v>59</v>
      </c>
      <c r="J61" s="25" t="str">
        <f t="shared" si="4"/>
        <v/>
      </c>
      <c r="K61" s="18">
        <v>59</v>
      </c>
      <c r="L61" s="25" t="str">
        <f t="shared" si="5"/>
        <v/>
      </c>
      <c r="M61" s="26">
        <f>IF(点数入力!E63&lt;=3,C61,0)</f>
        <v>0</v>
      </c>
      <c r="O61" s="25" t="str">
        <f t="shared" si="6"/>
        <v/>
      </c>
      <c r="P61" s="26">
        <f>IF(点数入力!E63&lt;=2,C61,0)</f>
        <v>0</v>
      </c>
    </row>
    <row r="62" spans="1:16" ht="22.5" customHeight="1">
      <c r="A62" s="77"/>
      <c r="B62" s="24" t="str">
        <f>IF(点数入力!B64="","",点数入力!B64)</f>
        <v/>
      </c>
      <c r="C62" s="26">
        <f t="shared" si="12"/>
        <v>0</v>
      </c>
      <c r="D62" s="27">
        <f>点数入力!D64</f>
        <v>0</v>
      </c>
      <c r="E62" s="27">
        <f t="shared" si="8"/>
        <v>0</v>
      </c>
      <c r="F62" s="28">
        <f t="shared" si="10"/>
        <v>0.04</v>
      </c>
      <c r="G62" s="31">
        <v>5.9999999999999995E-8</v>
      </c>
      <c r="H62" s="28">
        <f t="shared" si="2"/>
        <v>15.040000059999999</v>
      </c>
      <c r="I62" s="29">
        <f t="shared" si="3"/>
        <v>60</v>
      </c>
      <c r="J62" s="25" t="str">
        <f t="shared" si="4"/>
        <v/>
      </c>
      <c r="K62" s="18">
        <v>60</v>
      </c>
      <c r="L62" s="25" t="str">
        <f t="shared" si="5"/>
        <v/>
      </c>
      <c r="M62" s="26">
        <f>IF(点数入力!E64&lt;=3,C62,0)</f>
        <v>0</v>
      </c>
      <c r="O62" s="25" t="str">
        <f t="shared" si="6"/>
        <v/>
      </c>
      <c r="P62" s="26">
        <f>IF(点数入力!E64&lt;=2,C62,0)</f>
        <v>0</v>
      </c>
    </row>
    <row r="63" spans="1:16" ht="22.5" customHeight="1">
      <c r="A63" s="77" t="s">
        <v>38</v>
      </c>
      <c r="B63" s="24" t="str">
        <f>IF(点数入力!B65="","",点数入力!B65)</f>
        <v/>
      </c>
      <c r="C63" s="26">
        <f t="shared" si="12"/>
        <v>0</v>
      </c>
      <c r="D63" s="27">
        <f>点数入力!D65</f>
        <v>0</v>
      </c>
      <c r="E63" s="27">
        <f>IF(点数入力!C$1=1,LARGE(D63:D66,1),IF(点数入力!C$1=2,LARGE(D63:D66,2),LARGE(D63:D66,3)))</f>
        <v>0</v>
      </c>
      <c r="F63" s="28">
        <f t="shared" si="10"/>
        <v>0.04</v>
      </c>
      <c r="G63" s="31">
        <v>6.1000000000000004E-8</v>
      </c>
      <c r="H63" s="28">
        <f t="shared" si="2"/>
        <v>15.040000060999999</v>
      </c>
      <c r="I63" s="29">
        <f t="shared" si="3"/>
        <v>61</v>
      </c>
      <c r="J63" s="25" t="str">
        <f t="shared" si="4"/>
        <v/>
      </c>
      <c r="K63" s="18">
        <v>61</v>
      </c>
      <c r="L63" s="25" t="str">
        <f t="shared" si="5"/>
        <v/>
      </c>
      <c r="M63" s="26">
        <f>IF(点数入力!E65&lt;=3,C63,0)</f>
        <v>0</v>
      </c>
      <c r="O63" s="25" t="str">
        <f t="shared" si="6"/>
        <v/>
      </c>
      <c r="P63" s="26">
        <f>IF(点数入力!E65&lt;=2,C63,0)</f>
        <v>0</v>
      </c>
    </row>
    <row r="64" spans="1:16" ht="22.5" customHeight="1">
      <c r="A64" s="77"/>
      <c r="B64" s="24" t="str">
        <f>IF(点数入力!B66="","",点数入力!B66)</f>
        <v/>
      </c>
      <c r="C64" s="26">
        <f t="shared" si="12"/>
        <v>0</v>
      </c>
      <c r="D64" s="27">
        <f>点数入力!D66</f>
        <v>0</v>
      </c>
      <c r="E64" s="27">
        <f t="shared" ref="E64" si="24">E63</f>
        <v>0</v>
      </c>
      <c r="F64" s="28">
        <f t="shared" si="10"/>
        <v>0.04</v>
      </c>
      <c r="G64" s="31">
        <v>6.1999999999999999E-8</v>
      </c>
      <c r="H64" s="28">
        <f t="shared" si="2"/>
        <v>15.040000061999999</v>
      </c>
      <c r="I64" s="29">
        <f t="shared" si="3"/>
        <v>62</v>
      </c>
      <c r="J64" s="25" t="str">
        <f t="shared" si="4"/>
        <v/>
      </c>
      <c r="K64" s="18">
        <v>62</v>
      </c>
      <c r="L64" s="25" t="str">
        <f t="shared" si="5"/>
        <v/>
      </c>
      <c r="M64" s="26">
        <f>IF(点数入力!E66&lt;=3,C64,0)</f>
        <v>0</v>
      </c>
      <c r="O64" s="25" t="str">
        <f t="shared" si="6"/>
        <v/>
      </c>
      <c r="P64" s="26">
        <f>IF(点数入力!E66&lt;=2,C64,0)</f>
        <v>0</v>
      </c>
    </row>
    <row r="65" spans="1:16" ht="22.5" customHeight="1">
      <c r="A65" s="77"/>
      <c r="B65" s="24" t="str">
        <f>IF(点数入力!B67="","",点数入力!B67)</f>
        <v/>
      </c>
      <c r="C65" s="26">
        <f t="shared" si="12"/>
        <v>0</v>
      </c>
      <c r="D65" s="27">
        <f>点数入力!D67</f>
        <v>0</v>
      </c>
      <c r="E65" s="27">
        <f t="shared" si="8"/>
        <v>0</v>
      </c>
      <c r="F65" s="28">
        <f t="shared" si="10"/>
        <v>0.04</v>
      </c>
      <c r="G65" s="31">
        <v>6.2999999999999995E-8</v>
      </c>
      <c r="H65" s="28">
        <f t="shared" si="2"/>
        <v>15.040000062999999</v>
      </c>
      <c r="I65" s="29">
        <f t="shared" si="3"/>
        <v>63</v>
      </c>
      <c r="J65" s="25" t="str">
        <f t="shared" si="4"/>
        <v/>
      </c>
      <c r="K65" s="18">
        <v>63</v>
      </c>
      <c r="L65" s="25" t="str">
        <f t="shared" si="5"/>
        <v/>
      </c>
      <c r="M65" s="26">
        <f>IF(点数入力!E67&lt;=3,C65,0)</f>
        <v>0</v>
      </c>
      <c r="O65" s="25" t="str">
        <f t="shared" si="6"/>
        <v/>
      </c>
      <c r="P65" s="26">
        <f>IF(点数入力!E67&lt;=2,C65,0)</f>
        <v>0</v>
      </c>
    </row>
    <row r="66" spans="1:16" ht="22.5" customHeight="1">
      <c r="A66" s="77"/>
      <c r="B66" s="24" t="str">
        <f>IF(点数入力!B68="","",点数入力!B68)</f>
        <v/>
      </c>
      <c r="C66" s="26">
        <f t="shared" si="12"/>
        <v>0</v>
      </c>
      <c r="D66" s="27">
        <f>点数入力!D68</f>
        <v>0</v>
      </c>
      <c r="E66" s="27">
        <f t="shared" si="8"/>
        <v>0</v>
      </c>
      <c r="F66" s="28">
        <f t="shared" si="10"/>
        <v>0.04</v>
      </c>
      <c r="G66" s="31">
        <v>6.4000000000000004E-8</v>
      </c>
      <c r="H66" s="28">
        <f t="shared" si="2"/>
        <v>15.040000063999999</v>
      </c>
      <c r="I66" s="29">
        <f t="shared" si="3"/>
        <v>64</v>
      </c>
      <c r="J66" s="25" t="str">
        <f t="shared" si="4"/>
        <v/>
      </c>
      <c r="K66" s="18">
        <v>64</v>
      </c>
      <c r="L66" s="25" t="str">
        <f t="shared" si="5"/>
        <v/>
      </c>
      <c r="M66" s="26">
        <f>IF(点数入力!E68&lt;=3,C66,0)</f>
        <v>0</v>
      </c>
      <c r="O66" s="25" t="str">
        <f t="shared" si="6"/>
        <v/>
      </c>
      <c r="P66" s="26">
        <f>IF(点数入力!E68&lt;=2,C66,0)</f>
        <v>0</v>
      </c>
    </row>
  </sheetData>
  <sheetProtection password="8C7D" sheet="1" objects="1" scenarios="1"/>
  <mergeCells count="16">
    <mergeCell ref="A51:A54"/>
    <mergeCell ref="A55:A58"/>
    <mergeCell ref="A59:A62"/>
    <mergeCell ref="A63:A66"/>
    <mergeCell ref="A27:A30"/>
    <mergeCell ref="A31:A34"/>
    <mergeCell ref="A35:A38"/>
    <mergeCell ref="A39:A42"/>
    <mergeCell ref="A43:A46"/>
    <mergeCell ref="A47:A50"/>
    <mergeCell ref="A23:A26"/>
    <mergeCell ref="A3:A6"/>
    <mergeCell ref="A7:A10"/>
    <mergeCell ref="A11:A14"/>
    <mergeCell ref="A15:A18"/>
    <mergeCell ref="A19:A2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マニュアル</vt:lpstr>
      <vt:lpstr>点数入力</vt:lpstr>
      <vt:lpstr>最終結果</vt:lpstr>
      <vt:lpstr>途中計算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ELWIN</cp:lastModifiedBy>
  <cp:revision/>
  <cp:lastPrinted>2024-06-25T18:19:40Z</cp:lastPrinted>
  <dcterms:created xsi:type="dcterms:W3CDTF">2016-01-12T21:04:40Z</dcterms:created>
  <dcterms:modified xsi:type="dcterms:W3CDTF">2025-03-31T21:47:24Z</dcterms:modified>
</cp:coreProperties>
</file>